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3750" yWindow="4305" windowWidth="19200" windowHeight="6555" tabRatio="660" activeTab="4"/>
  </bookViews>
  <sheets>
    <sheet name=" ЛС АСФК СЭД ЭБ" sheetId="7" r:id="rId1"/>
    <sheet name="на 01.01.2021" sheetId="17" r:id="rId2"/>
    <sheet name="на 01.02.2021" sheetId="18" r:id="rId3"/>
    <sheet name="на 01.03.2021 " sheetId="19" r:id="rId4"/>
    <sheet name="на 01.04.2021 " sheetId="20" r:id="rId5"/>
  </sheets>
  <definedNames>
    <definedName name="_xlnm.Print_Area" localSheetId="1">'на 01.01.2021'!$A$1:$P$19</definedName>
    <definedName name="_xlnm.Print_Area" localSheetId="2">'на 01.02.2021'!$A$1:$P$18</definedName>
    <definedName name="_xlnm.Print_Area" localSheetId="3">'на 01.03.2021 '!$A$1:$P$18</definedName>
    <definedName name="_xlnm.Print_Area" localSheetId="4">'на 01.04.2021 '!$A$1:$P$18</definedName>
  </definedNames>
  <calcPr calcId="152511"/>
</workbook>
</file>

<file path=xl/calcChain.xml><?xml version="1.0" encoding="utf-8"?>
<calcChain xmlns="http://schemas.openxmlformats.org/spreadsheetml/2006/main">
  <c r="O21" i="20" l="1"/>
  <c r="M21" i="20" s="1"/>
  <c r="P18" i="20"/>
  <c r="S21" i="20"/>
  <c r="L13" i="20"/>
  <c r="M8" i="20" l="1"/>
  <c r="M7" i="20" s="1"/>
  <c r="N6" i="20"/>
  <c r="P17" i="20"/>
  <c r="K17" i="20"/>
  <c r="P16" i="20"/>
  <c r="K16" i="20"/>
  <c r="P15" i="20"/>
  <c r="L15" i="20"/>
  <c r="C15" i="20"/>
  <c r="K15" i="20" s="1"/>
  <c r="P14" i="20"/>
  <c r="L14" i="20"/>
  <c r="H14" i="20"/>
  <c r="J14" i="20" s="1"/>
  <c r="E14" i="20"/>
  <c r="C14" i="20"/>
  <c r="K14" i="20" s="1"/>
  <c r="P13" i="20"/>
  <c r="J13" i="20"/>
  <c r="C13" i="20"/>
  <c r="K13" i="20" s="1"/>
  <c r="P12" i="20"/>
  <c r="J12" i="20"/>
  <c r="K12" i="20" s="1"/>
  <c r="E12" i="20"/>
  <c r="P11" i="20"/>
  <c r="L11" i="20"/>
  <c r="J11" i="20"/>
  <c r="K11" i="20" s="1"/>
  <c r="E11" i="20"/>
  <c r="E7" i="20" s="1"/>
  <c r="C11" i="20"/>
  <c r="L10" i="20"/>
  <c r="P10" i="20" s="1"/>
  <c r="H10" i="20"/>
  <c r="J10" i="20" s="1"/>
  <c r="K10" i="20" s="1"/>
  <c r="C10" i="20"/>
  <c r="P9" i="20"/>
  <c r="L9" i="20"/>
  <c r="F9" i="20"/>
  <c r="J9" i="20" s="1"/>
  <c r="E9" i="20"/>
  <c r="C9" i="20"/>
  <c r="K9" i="20" s="1"/>
  <c r="L8" i="20"/>
  <c r="F8" i="20"/>
  <c r="F7" i="20" s="1"/>
  <c r="C8" i="20"/>
  <c r="O7" i="20"/>
  <c r="O18" i="20" s="1"/>
  <c r="N7" i="20"/>
  <c r="I7" i="20"/>
  <c r="G7" i="20"/>
  <c r="G18" i="20" s="1"/>
  <c r="C7" i="20"/>
  <c r="O6" i="20"/>
  <c r="M6" i="20"/>
  <c r="L6" i="20"/>
  <c r="I6" i="20"/>
  <c r="H6" i="20"/>
  <c r="G6" i="20"/>
  <c r="F6" i="20"/>
  <c r="J6" i="20" s="1"/>
  <c r="E6" i="20"/>
  <c r="C6" i="20"/>
  <c r="O5" i="20"/>
  <c r="N5" i="20"/>
  <c r="N18" i="20" s="1"/>
  <c r="M5" i="20"/>
  <c r="L5" i="20"/>
  <c r="P5" i="20" s="1"/>
  <c r="I5" i="20"/>
  <c r="I18" i="20" s="1"/>
  <c r="H5" i="20"/>
  <c r="F5" i="20"/>
  <c r="E5" i="20"/>
  <c r="E18" i="20" s="1"/>
  <c r="C5" i="20"/>
  <c r="K5" i="20" l="1"/>
  <c r="K6" i="20"/>
  <c r="F18" i="20"/>
  <c r="M18" i="20"/>
  <c r="P6" i="20"/>
  <c r="J5" i="20"/>
  <c r="H7" i="20"/>
  <c r="H18" i="20" s="1"/>
  <c r="L7" i="20"/>
  <c r="P7" i="20" s="1"/>
  <c r="Q7" i="20" s="1"/>
  <c r="J8" i="20"/>
  <c r="K8" i="20" s="1"/>
  <c r="P8" i="20"/>
  <c r="C18" i="20"/>
  <c r="M6" i="19"/>
  <c r="G6" i="19"/>
  <c r="J7" i="20" l="1"/>
  <c r="L18" i="20"/>
  <c r="P17" i="19"/>
  <c r="K17" i="19"/>
  <c r="P16" i="19"/>
  <c r="K16" i="19"/>
  <c r="P15" i="19"/>
  <c r="L15" i="19"/>
  <c r="C15" i="19"/>
  <c r="K15" i="19" s="1"/>
  <c r="P14" i="19"/>
  <c r="L14" i="19"/>
  <c r="H14" i="19"/>
  <c r="J14" i="19" s="1"/>
  <c r="E14" i="19"/>
  <c r="C14" i="19"/>
  <c r="K14" i="19" s="1"/>
  <c r="L13" i="19"/>
  <c r="P13" i="19" s="1"/>
  <c r="J13" i="19"/>
  <c r="C13" i="19"/>
  <c r="K13" i="19" s="1"/>
  <c r="P12" i="19"/>
  <c r="J12" i="19"/>
  <c r="K12" i="19" s="1"/>
  <c r="E12" i="19"/>
  <c r="P11" i="19"/>
  <c r="L11" i="19"/>
  <c r="J11" i="19"/>
  <c r="K11" i="19" s="1"/>
  <c r="E11" i="19"/>
  <c r="E7" i="19" s="1"/>
  <c r="C11" i="19"/>
  <c r="L10" i="19"/>
  <c r="P10" i="19" s="1"/>
  <c r="H10" i="19"/>
  <c r="J10" i="19" s="1"/>
  <c r="K10" i="19" s="1"/>
  <c r="C10" i="19"/>
  <c r="P9" i="19"/>
  <c r="L9" i="19"/>
  <c r="F9" i="19"/>
  <c r="J9" i="19" s="1"/>
  <c r="E9" i="19"/>
  <c r="C9" i="19"/>
  <c r="K9" i="19" s="1"/>
  <c r="M8" i="19"/>
  <c r="M7" i="19" s="1"/>
  <c r="L8" i="19"/>
  <c r="F8" i="19"/>
  <c r="F7" i="19" s="1"/>
  <c r="C8" i="19"/>
  <c r="O7" i="19"/>
  <c r="O18" i="19" s="1"/>
  <c r="N7" i="19"/>
  <c r="I7" i="19"/>
  <c r="G7" i="19"/>
  <c r="G18" i="19" s="1"/>
  <c r="C7" i="19"/>
  <c r="O6" i="19"/>
  <c r="N6" i="19"/>
  <c r="L6" i="19"/>
  <c r="I6" i="19"/>
  <c r="H6" i="19"/>
  <c r="F6" i="19"/>
  <c r="J6" i="19" s="1"/>
  <c r="E6" i="19"/>
  <c r="C6" i="19"/>
  <c r="O5" i="19"/>
  <c r="N5" i="19"/>
  <c r="N18" i="19" s="1"/>
  <c r="M5" i="19"/>
  <c r="L5" i="19"/>
  <c r="P5" i="19" s="1"/>
  <c r="I5" i="19"/>
  <c r="I18" i="19" s="1"/>
  <c r="H5" i="19"/>
  <c r="F5" i="19"/>
  <c r="E5" i="19"/>
  <c r="E18" i="19" s="1"/>
  <c r="C5" i="19"/>
  <c r="L5" i="18"/>
  <c r="O6" i="18"/>
  <c r="L21" i="20" l="1"/>
  <c r="Q21" i="20" s="1"/>
  <c r="J18" i="20"/>
  <c r="K7" i="20"/>
  <c r="K5" i="19"/>
  <c r="K6" i="19"/>
  <c r="F18" i="19"/>
  <c r="M18" i="19"/>
  <c r="P6" i="19"/>
  <c r="P18" i="19" s="1"/>
  <c r="J5" i="19"/>
  <c r="H7" i="19"/>
  <c r="H18" i="19" s="1"/>
  <c r="L7" i="19"/>
  <c r="P7" i="19" s="1"/>
  <c r="Q7" i="19" s="1"/>
  <c r="J8" i="19"/>
  <c r="K8" i="19" s="1"/>
  <c r="P8" i="19"/>
  <c r="C18" i="19"/>
  <c r="Q7" i="18"/>
  <c r="L6" i="18"/>
  <c r="Q18" i="20" l="1"/>
  <c r="K21" i="20"/>
  <c r="K18" i="20"/>
  <c r="S21" i="19"/>
  <c r="M21" i="19"/>
  <c r="L21" i="19" s="1"/>
  <c r="Q21" i="19" s="1"/>
  <c r="J7" i="19"/>
  <c r="L18" i="19"/>
  <c r="O5" i="18"/>
  <c r="N6" i="18"/>
  <c r="P17" i="18"/>
  <c r="K17" i="18"/>
  <c r="P16" i="18"/>
  <c r="K16" i="18"/>
  <c r="L15" i="18"/>
  <c r="P15" i="18" s="1"/>
  <c r="C15" i="18"/>
  <c r="K15" i="18" s="1"/>
  <c r="L14" i="18"/>
  <c r="P14" i="18" s="1"/>
  <c r="H14" i="18"/>
  <c r="J14" i="18" s="1"/>
  <c r="E14" i="18"/>
  <c r="C14" i="18"/>
  <c r="L13" i="18"/>
  <c r="P13" i="18" s="1"/>
  <c r="K13" i="18"/>
  <c r="J13" i="18"/>
  <c r="C13" i="18"/>
  <c r="P12" i="18"/>
  <c r="K12" i="18"/>
  <c r="J12" i="18"/>
  <c r="E12" i="18"/>
  <c r="L11" i="18"/>
  <c r="P11" i="18" s="1"/>
  <c r="J11" i="18"/>
  <c r="E11" i="18"/>
  <c r="C11" i="18"/>
  <c r="K11" i="18" s="1"/>
  <c r="L10" i="18"/>
  <c r="P10" i="18" s="1"/>
  <c r="J10" i="18"/>
  <c r="K10" i="18" s="1"/>
  <c r="H10" i="18"/>
  <c r="C10" i="18"/>
  <c r="L9" i="18"/>
  <c r="P9" i="18" s="1"/>
  <c r="F9" i="18"/>
  <c r="J9" i="18" s="1"/>
  <c r="E9" i="18"/>
  <c r="E7" i="18" s="1"/>
  <c r="C9" i="18"/>
  <c r="M8" i="18"/>
  <c r="M7" i="18" s="1"/>
  <c r="L8" i="18"/>
  <c r="P8" i="18" s="1"/>
  <c r="F8" i="18"/>
  <c r="J8" i="18" s="1"/>
  <c r="C8" i="18"/>
  <c r="K8" i="18" s="1"/>
  <c r="O7" i="18"/>
  <c r="N7" i="18"/>
  <c r="N18" i="18" s="1"/>
  <c r="I7" i="18"/>
  <c r="G7" i="18"/>
  <c r="G18" i="18" s="1"/>
  <c r="F7" i="18"/>
  <c r="F18" i="18" s="1"/>
  <c r="O18" i="18"/>
  <c r="M6" i="18"/>
  <c r="P6" i="18"/>
  <c r="I6" i="18"/>
  <c r="H6" i="18"/>
  <c r="G6" i="18"/>
  <c r="F6" i="18"/>
  <c r="J6" i="18" s="1"/>
  <c r="K6" i="18" s="1"/>
  <c r="E6" i="18"/>
  <c r="C6" i="18"/>
  <c r="N5" i="18"/>
  <c r="M5" i="18"/>
  <c r="M18" i="18" s="1"/>
  <c r="I5" i="18"/>
  <c r="I18" i="18" s="1"/>
  <c r="H5" i="18"/>
  <c r="F5" i="18"/>
  <c r="E5" i="18"/>
  <c r="E18" i="18" s="1"/>
  <c r="C5" i="18"/>
  <c r="L6" i="17"/>
  <c r="Q18" i="19" l="1"/>
  <c r="J18" i="19"/>
  <c r="K7" i="19"/>
  <c r="K9" i="18"/>
  <c r="K14" i="18"/>
  <c r="L18" i="18"/>
  <c r="P5" i="18"/>
  <c r="P18" i="18" s="1"/>
  <c r="J7" i="18"/>
  <c r="J5" i="18"/>
  <c r="K5" i="18" s="1"/>
  <c r="K18" i="18" s="1"/>
  <c r="C7" i="18"/>
  <c r="K7" i="18" s="1"/>
  <c r="K21" i="18" s="1"/>
  <c r="H7" i="18"/>
  <c r="H18" i="18" s="1"/>
  <c r="L7" i="18"/>
  <c r="P7" i="18" s="1"/>
  <c r="M5" i="17"/>
  <c r="M6" i="17"/>
  <c r="K21" i="19" l="1"/>
  <c r="K18" i="19"/>
  <c r="M21" i="18"/>
  <c r="L21" i="18" s="1"/>
  <c r="Q21" i="18" s="1"/>
  <c r="Q18" i="18"/>
  <c r="S21" i="18"/>
  <c r="C18" i="18"/>
  <c r="J18" i="18"/>
  <c r="O6" i="17"/>
  <c r="O5" i="17" l="1"/>
  <c r="L5" i="17"/>
  <c r="Q7" i="17" l="1"/>
  <c r="P5" i="17"/>
  <c r="P17" i="17"/>
  <c r="K17" i="17"/>
  <c r="P16" i="17"/>
  <c r="K16" i="17"/>
  <c r="L15" i="17"/>
  <c r="P15" i="17" s="1"/>
  <c r="C15" i="17"/>
  <c r="K15" i="17" s="1"/>
  <c r="L14" i="17"/>
  <c r="P14" i="17" s="1"/>
  <c r="H14" i="17"/>
  <c r="J14" i="17" s="1"/>
  <c r="E14" i="17"/>
  <c r="C14" i="17"/>
  <c r="L13" i="17"/>
  <c r="P13" i="17" s="1"/>
  <c r="K13" i="17"/>
  <c r="J13" i="17"/>
  <c r="C13" i="17"/>
  <c r="P12" i="17"/>
  <c r="K12" i="17"/>
  <c r="J12" i="17"/>
  <c r="E12" i="17"/>
  <c r="L11" i="17"/>
  <c r="P11" i="17" s="1"/>
  <c r="J11" i="17"/>
  <c r="E11" i="17"/>
  <c r="C11" i="17"/>
  <c r="K11" i="17" s="1"/>
  <c r="L10" i="17"/>
  <c r="P10" i="17" s="1"/>
  <c r="J10" i="17"/>
  <c r="K10" i="17" s="1"/>
  <c r="H10" i="17"/>
  <c r="C10" i="17"/>
  <c r="L9" i="17"/>
  <c r="P9" i="17" s="1"/>
  <c r="F9" i="17"/>
  <c r="J9" i="17" s="1"/>
  <c r="E9" i="17"/>
  <c r="E7" i="17" s="1"/>
  <c r="C9" i="17"/>
  <c r="M8" i="17"/>
  <c r="M7" i="17" s="1"/>
  <c r="L8" i="17"/>
  <c r="P8" i="17" s="1"/>
  <c r="F8" i="17"/>
  <c r="J8" i="17" s="1"/>
  <c r="C8" i="17"/>
  <c r="K8" i="17" s="1"/>
  <c r="O7" i="17"/>
  <c r="N7" i="17"/>
  <c r="N18" i="17" s="1"/>
  <c r="I7" i="17"/>
  <c r="G7" i="17"/>
  <c r="G18" i="17" s="1"/>
  <c r="F7" i="17"/>
  <c r="F18" i="17" s="1"/>
  <c r="N6" i="17"/>
  <c r="I6" i="17"/>
  <c r="H6" i="17"/>
  <c r="G6" i="17"/>
  <c r="F6" i="17"/>
  <c r="J6" i="17" s="1"/>
  <c r="E6" i="17"/>
  <c r="C6" i="17"/>
  <c r="N5" i="17"/>
  <c r="M18" i="17"/>
  <c r="I5" i="17"/>
  <c r="I18" i="17" s="1"/>
  <c r="H5" i="17"/>
  <c r="F5" i="17"/>
  <c r="E5" i="17"/>
  <c r="E18" i="17" s="1"/>
  <c r="C5" i="17"/>
  <c r="O18" i="17" l="1"/>
  <c r="K5" i="17"/>
  <c r="K9" i="17"/>
  <c r="K14" i="17"/>
  <c r="K6" i="17"/>
  <c r="P6" i="17"/>
  <c r="P18" i="17" s="1"/>
  <c r="S21" i="17" s="1"/>
  <c r="J5" i="17"/>
  <c r="C7" i="17"/>
  <c r="H7" i="17"/>
  <c r="H18" i="17" s="1"/>
  <c r="L7" i="17"/>
  <c r="P7" i="17" s="1"/>
  <c r="L21" i="17" l="1"/>
  <c r="M21" i="17"/>
  <c r="J7" i="17"/>
  <c r="J18" i="17" s="1"/>
  <c r="C18" i="17"/>
  <c r="L18" i="17"/>
  <c r="Q21" i="17" l="1"/>
  <c r="K7" i="17"/>
  <c r="K21" i="17" l="1"/>
  <c r="K18" i="17"/>
  <c r="M7" i="7" l="1"/>
  <c r="H7" i="7"/>
  <c r="J6" i="7"/>
  <c r="C5" i="7" l="1"/>
  <c r="B29" i="7"/>
  <c r="H5" i="7"/>
  <c r="H4" i="7"/>
  <c r="D4" i="7"/>
  <c r="C4" i="7"/>
  <c r="C13" i="7"/>
  <c r="H13" i="7"/>
  <c r="C8" i="7"/>
  <c r="H8" i="7"/>
  <c r="D9" i="7"/>
  <c r="C6" i="7"/>
  <c r="F6" i="7"/>
  <c r="C9" i="7"/>
  <c r="N6" i="7"/>
  <c r="O6" i="7"/>
  <c r="P6" i="7"/>
  <c r="M6" i="7"/>
  <c r="I6" i="7"/>
  <c r="K6" i="7"/>
  <c r="H6" i="7"/>
  <c r="D6" i="7"/>
  <c r="E6" i="7"/>
  <c r="H9" i="7"/>
</calcChain>
</file>

<file path=xl/comments1.xml><?xml version="1.0" encoding="utf-8"?>
<comments xmlns="http://schemas.openxmlformats.org/spreadsheetml/2006/main">
  <authors>
    <author>Автор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+6 ЗКВС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+ 6 ЗКВС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+ 6 ЗКВС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  <charset val="204"/>
          </rPr>
          <t>В АСФКе справочник Ведение ЛС - Бюджет Бил МР +30 включены ЛС НУБП (?!?)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sz val="9"/>
            <color indexed="81"/>
            <rFont val="Tahoma"/>
            <family val="2"/>
            <charset val="204"/>
          </rPr>
          <t>на 01.01.2018
Орган власти-33, казенные - 11+ 2 зквс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  <charset val="204"/>
          </rPr>
          <t>открыт 41</t>
        </r>
        <r>
          <rPr>
            <sz val="9"/>
            <color indexed="81"/>
            <rFont val="Tahoma"/>
            <family val="2"/>
            <charset val="204"/>
          </rPr>
          <t xml:space="preserve">
Унитарные =6+1 ВГТРК</t>
        </r>
      </text>
    </comment>
    <comment ref="I5" authorId="0" shapeId="0">
      <text>
        <r>
          <rPr>
            <sz val="9"/>
            <color indexed="81"/>
            <rFont val="Tahoma"/>
            <family val="2"/>
            <charset val="204"/>
          </rPr>
          <t>открыт 41 лс 
ООО, НАО, ИП
+ ПЛАНУМ лимитед ???
(не включилс)</t>
        </r>
      </text>
    </comment>
    <comment ref="L5" authorId="0" shapeId="0">
      <text>
        <r>
          <rPr>
            <sz val="9"/>
            <color indexed="81"/>
            <rFont val="Tahoma"/>
            <family val="2"/>
            <charset val="204"/>
          </rPr>
          <t>+ 2 зквс 
(04)</t>
        </r>
      </text>
    </comment>
    <comment ref="N5" authorId="0" shapeId="0">
      <text>
        <r>
          <rPr>
            <sz val="9"/>
            <color indexed="81"/>
            <rFont val="Tahoma"/>
            <family val="2"/>
            <charset val="204"/>
          </rPr>
          <t xml:space="preserve">ГТРК, ЧукотАвиа
</t>
        </r>
      </text>
    </comment>
    <comment ref="H6" authorId="0" shapeId="0">
      <text>
        <r>
          <rPr>
            <sz val="9"/>
            <color indexed="81"/>
            <rFont val="Tahoma"/>
            <family val="2"/>
            <charset val="204"/>
          </rPr>
          <t xml:space="preserve">открыт 41 лс
14 Унитарные СХП, а еще в СвР, но они не включены
</t>
        </r>
      </text>
    </comment>
    <comment ref="I6" authorId="0" shapeId="0">
      <text>
        <r>
          <rPr>
            <sz val="9"/>
            <color indexed="81"/>
            <rFont val="Tahoma"/>
            <family val="2"/>
            <charset val="204"/>
          </rPr>
          <t>открыт 41 лс 
4 К(Ф)Х/ИП+1 июнь 2018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773Г33430, МТП БМР - статус организации - 2.</t>
        </r>
      </text>
    </comment>
    <comment ref="L13" authorId="0" shapeId="0">
      <text>
        <r>
          <rPr>
            <sz val="9"/>
            <color indexed="81"/>
            <rFont val="Tahoma"/>
            <family val="2"/>
            <charset val="204"/>
          </rPr>
          <t xml:space="preserve">+2 в ЭБ - 04 лс УСП, Админ ГО ПЕВЕК
</t>
        </r>
      </text>
    </comment>
    <comment ref="H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МУП Лаврентия - 2, 20.06.2018
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>01 у ПФР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СЭД+ЭБ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зквс и ППО ЭБ, как в ППО СЭД ЦАФК
</t>
        </r>
      </text>
    </comment>
    <comment ref="O21" authorId="0" shapeId="0">
      <text>
        <r>
          <rPr>
            <sz val="9"/>
            <color indexed="81"/>
            <rFont val="Tahoma"/>
            <family val="2"/>
            <charset val="204"/>
          </rPr>
          <t xml:space="preserve">+ открыты в ЭБ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sz val="9"/>
            <color indexed="81"/>
            <rFont val="Tahoma"/>
            <family val="2"/>
            <charset val="204"/>
          </rPr>
          <t>на 01.01.2018
Орган власти-33, казенные - 11+ 2 зквс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  <charset val="204"/>
          </rPr>
          <t>открыт 41</t>
        </r>
        <r>
          <rPr>
            <sz val="9"/>
            <color indexed="81"/>
            <rFont val="Tahoma"/>
            <family val="2"/>
            <charset val="204"/>
          </rPr>
          <t xml:space="preserve">
Унитарные =6+1 ВГТРК</t>
        </r>
      </text>
    </comment>
    <comment ref="I5" authorId="0" shapeId="0">
      <text>
        <r>
          <rPr>
            <sz val="9"/>
            <color indexed="81"/>
            <rFont val="Tahoma"/>
            <family val="2"/>
            <charset val="204"/>
          </rPr>
          <t>открыт 41 лс 
ООО, НАО, ИП
+ ПЛАНУМ лимитед ???
(не включилс)</t>
        </r>
      </text>
    </comment>
    <comment ref="L5" authorId="0" shapeId="0">
      <text>
        <r>
          <rPr>
            <sz val="9"/>
            <color indexed="81"/>
            <rFont val="Tahoma"/>
            <family val="2"/>
            <charset val="204"/>
          </rPr>
          <t>+ 2 зквс 
(04)</t>
        </r>
      </text>
    </comment>
    <comment ref="N5" authorId="0" shapeId="0">
      <text>
        <r>
          <rPr>
            <sz val="9"/>
            <color indexed="81"/>
            <rFont val="Tahoma"/>
            <family val="2"/>
            <charset val="204"/>
          </rPr>
          <t xml:space="preserve">ГТРК, ЧукотАвиа
</t>
        </r>
      </text>
    </comment>
    <comment ref="H6" authorId="0" shapeId="0">
      <text>
        <r>
          <rPr>
            <sz val="9"/>
            <color indexed="81"/>
            <rFont val="Tahoma"/>
            <family val="2"/>
            <charset val="204"/>
          </rPr>
          <t xml:space="preserve">открыт 41 лс
14 Унитарные СХП, а еще в СвР, но они не включены
</t>
        </r>
      </text>
    </comment>
    <comment ref="I6" authorId="0" shapeId="0">
      <text>
        <r>
          <rPr>
            <sz val="9"/>
            <color indexed="81"/>
            <rFont val="Tahoma"/>
            <family val="2"/>
            <charset val="204"/>
          </rPr>
          <t>открыт 41 лс 
4 К(Ф)Х/ИП+1 июнь 2018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773Г33430, МТП БМР - статус организации - 2.</t>
        </r>
      </text>
    </comment>
    <comment ref="L13" authorId="0" shapeId="0">
      <text>
        <r>
          <rPr>
            <sz val="9"/>
            <color indexed="81"/>
            <rFont val="Tahoma"/>
            <family val="2"/>
            <charset val="204"/>
          </rPr>
          <t xml:space="preserve">+2 в ЭБ - 04 лс УСП, Админ ГО ПЕВЕК
</t>
        </r>
      </text>
    </comment>
    <comment ref="H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МУП Лаврентия - 2, 20.06.2018
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>01 у ПФР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СЭД+ЭБ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зквс и ППО ЭБ, как в ППО СЭД ЦАФК
</t>
        </r>
      </text>
    </comment>
    <comment ref="O21" authorId="0" shapeId="0">
      <text>
        <r>
          <rPr>
            <sz val="9"/>
            <color indexed="81"/>
            <rFont val="Tahoma"/>
            <family val="2"/>
            <charset val="204"/>
          </rPr>
          <t xml:space="preserve">+ открыты в ЭБ
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sz val="9"/>
            <color indexed="81"/>
            <rFont val="Tahoma"/>
            <family val="2"/>
            <charset val="204"/>
          </rPr>
          <t>на 01.01.2018
Орган власти-33, казенные - 11+ 2 зквс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  <charset val="204"/>
          </rPr>
          <t>открыт 41</t>
        </r>
        <r>
          <rPr>
            <sz val="9"/>
            <color indexed="81"/>
            <rFont val="Tahoma"/>
            <family val="2"/>
            <charset val="204"/>
          </rPr>
          <t xml:space="preserve">
Унитарные =6+1 ВГТРК</t>
        </r>
      </text>
    </comment>
    <comment ref="I5" authorId="0" shapeId="0">
      <text>
        <r>
          <rPr>
            <sz val="9"/>
            <color indexed="81"/>
            <rFont val="Tahoma"/>
            <family val="2"/>
            <charset val="204"/>
          </rPr>
          <t>открыт 41 лс 
ООО, НАО, ИП
+ ПЛАНУМ лимитед ???
(не включилс)</t>
        </r>
      </text>
    </comment>
    <comment ref="L5" authorId="0" shapeId="0">
      <text>
        <r>
          <rPr>
            <sz val="9"/>
            <color indexed="81"/>
            <rFont val="Tahoma"/>
            <family val="2"/>
            <charset val="204"/>
          </rPr>
          <t>+ 2 зквс 
(04)</t>
        </r>
      </text>
    </comment>
    <comment ref="N5" authorId="0" shapeId="0">
      <text>
        <r>
          <rPr>
            <sz val="9"/>
            <color indexed="81"/>
            <rFont val="Tahoma"/>
            <family val="2"/>
            <charset val="204"/>
          </rPr>
          <t xml:space="preserve">ГТРК, ЧукотАвиа
</t>
        </r>
      </text>
    </comment>
    <comment ref="H6" authorId="0" shapeId="0">
      <text>
        <r>
          <rPr>
            <sz val="9"/>
            <color indexed="81"/>
            <rFont val="Tahoma"/>
            <family val="2"/>
            <charset val="204"/>
          </rPr>
          <t xml:space="preserve">открыт 41 лс
14 Унитарные СХП, а еще в СвР, но они не включены
</t>
        </r>
      </text>
    </comment>
    <comment ref="I6" authorId="0" shapeId="0">
      <text>
        <r>
          <rPr>
            <sz val="9"/>
            <color indexed="81"/>
            <rFont val="Tahoma"/>
            <family val="2"/>
            <charset val="204"/>
          </rPr>
          <t>открыт 41 лс 
4 К(Ф)Х/ИП+1 июнь 2018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773Г33430, МТП БМР - статус организации - 2.</t>
        </r>
      </text>
    </comment>
    <comment ref="L13" authorId="0" shapeId="0">
      <text>
        <r>
          <rPr>
            <sz val="9"/>
            <color indexed="81"/>
            <rFont val="Tahoma"/>
            <family val="2"/>
            <charset val="204"/>
          </rPr>
          <t xml:space="preserve">+2 в ЭБ - 04 лс УСП, Админ ГО ПЕВЕК
</t>
        </r>
      </text>
    </comment>
    <comment ref="H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МУП Лаврентия - 2, 20.06.2018
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>01 у ПФР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СЭД+ЭБ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зквс и ППО ЭБ, как в ППО СЭД ЦАФК
</t>
        </r>
      </text>
    </comment>
    <comment ref="O21" authorId="0" shapeId="0">
      <text>
        <r>
          <rPr>
            <sz val="9"/>
            <color indexed="81"/>
            <rFont val="Tahoma"/>
            <family val="2"/>
            <charset val="204"/>
          </rPr>
          <t xml:space="preserve">+ открыты в ЭБ
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sz val="9"/>
            <color indexed="81"/>
            <rFont val="Tahoma"/>
            <family val="2"/>
            <charset val="204"/>
          </rPr>
          <t>на 01.01.2018
Орган власти-33, казенные - 11+ 2 зквс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  <charset val="204"/>
          </rPr>
          <t>открыт 41</t>
        </r>
        <r>
          <rPr>
            <sz val="9"/>
            <color indexed="81"/>
            <rFont val="Tahoma"/>
            <family val="2"/>
            <charset val="204"/>
          </rPr>
          <t xml:space="preserve">
Унитарные =6+1 ВГТРК</t>
        </r>
      </text>
    </comment>
    <comment ref="I5" authorId="0" shapeId="0">
      <text>
        <r>
          <rPr>
            <sz val="9"/>
            <color indexed="81"/>
            <rFont val="Tahoma"/>
            <family val="2"/>
            <charset val="204"/>
          </rPr>
          <t>открыт 41 лс 
ООО, НАО, ИП
+ ПЛАНУМ лимитед ???
(не включилс)</t>
        </r>
      </text>
    </comment>
    <comment ref="L5" authorId="0" shapeId="0">
      <text>
        <r>
          <rPr>
            <sz val="9"/>
            <color indexed="81"/>
            <rFont val="Tahoma"/>
            <family val="2"/>
            <charset val="204"/>
          </rPr>
          <t>+ 2 зквс 
(04)</t>
        </r>
      </text>
    </comment>
    <comment ref="N5" authorId="0" shapeId="0">
      <text>
        <r>
          <rPr>
            <sz val="9"/>
            <color indexed="81"/>
            <rFont val="Tahoma"/>
            <family val="2"/>
            <charset val="204"/>
          </rPr>
          <t xml:space="preserve">ГТРК, ЧукотАвиа
</t>
        </r>
      </text>
    </comment>
    <comment ref="H6" authorId="0" shapeId="0">
      <text>
        <r>
          <rPr>
            <sz val="9"/>
            <color indexed="81"/>
            <rFont val="Tahoma"/>
            <family val="2"/>
            <charset val="204"/>
          </rPr>
          <t xml:space="preserve">открыт 41 лс
14 Унитарные СХП, а еще в СвР, но они не включены
</t>
        </r>
      </text>
    </comment>
    <comment ref="I6" authorId="0" shapeId="0">
      <text>
        <r>
          <rPr>
            <sz val="9"/>
            <color indexed="81"/>
            <rFont val="Tahoma"/>
            <family val="2"/>
            <charset val="204"/>
          </rPr>
          <t>открыт 41 лс 
4 К(Ф)Х/ИП+1 июнь 2018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773Г33430, МТП БМР - статус организации - 2.</t>
        </r>
      </text>
    </comment>
    <comment ref="L13" authorId="0" shapeId="0">
      <text>
        <r>
          <rPr>
            <sz val="9"/>
            <color indexed="81"/>
            <rFont val="Tahoma"/>
            <family val="2"/>
            <charset val="204"/>
          </rPr>
          <t xml:space="preserve">+2 в ЭБ - 04 лс УСП, Админ ГО ПЕВЕК
</t>
        </r>
      </text>
    </comment>
    <comment ref="H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МУП Лаврентия - 2, 20.06.2018
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>01 у ПФР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СЭД+ЭБ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зквс и ППО ЭБ, как в ППО СЭД ЦАФК
</t>
        </r>
      </text>
    </comment>
    <comment ref="O21" authorId="0" shapeId="0">
      <text>
        <r>
          <rPr>
            <sz val="9"/>
            <color indexed="81"/>
            <rFont val="Tahoma"/>
            <family val="2"/>
            <charset val="204"/>
          </rPr>
          <t xml:space="preserve">+ открыты в ЭБ
</t>
        </r>
      </text>
    </comment>
  </commentList>
</comments>
</file>

<file path=xl/sharedStrings.xml><?xml version="1.0" encoding="utf-8"?>
<sst xmlns="http://schemas.openxmlformats.org/spreadsheetml/2006/main" count="205" uniqueCount="51">
  <si>
    <t>№ п/п</t>
  </si>
  <si>
    <t>Наименование уровня бюджета</t>
  </si>
  <si>
    <t>Федеральный бюджет</t>
  </si>
  <si>
    <t>Окружной бюджет</t>
  </si>
  <si>
    <t>Местный бюджет:</t>
  </si>
  <si>
    <t>Городской округ Анадырь</t>
  </si>
  <si>
    <t>ПФР</t>
  </si>
  <si>
    <t>ФСС РФ</t>
  </si>
  <si>
    <t>ЧТФОМС</t>
  </si>
  <si>
    <t>Итого:</t>
  </si>
  <si>
    <t>3.1</t>
  </si>
  <si>
    <t>3.2</t>
  </si>
  <si>
    <t>3.3</t>
  </si>
  <si>
    <t>3.4</t>
  </si>
  <si>
    <t>3.5</t>
  </si>
  <si>
    <t>3.6</t>
  </si>
  <si>
    <t>3.7</t>
  </si>
  <si>
    <t>Городской округ Певек</t>
  </si>
  <si>
    <t>Провиденский городской округ</t>
  </si>
  <si>
    <t>Лицевые счета</t>
  </si>
  <si>
    <t>АУ</t>
  </si>
  <si>
    <t>БУ</t>
  </si>
  <si>
    <t>Городской округ Эгвекинот</t>
  </si>
  <si>
    <t>Билибинский муниципальный район</t>
  </si>
  <si>
    <t>Чукотский  муниципальный район</t>
  </si>
  <si>
    <t>Анадырский муниципальный район</t>
  </si>
  <si>
    <t>УФК по Чукотскому автономному округу</t>
  </si>
  <si>
    <t>Количество участников и неучастников бюджетного процесса и открытых им в Управлении лицевых счетов</t>
  </si>
  <si>
    <t>Из них УБП (РБС)</t>
  </si>
  <si>
    <t>Иные юридические лица</t>
  </si>
  <si>
    <t>л/с БУ/АУ</t>
  </si>
  <si>
    <t>Унитарные предприятия</t>
  </si>
  <si>
    <t>л/с УБП</t>
  </si>
  <si>
    <t xml:space="preserve">УБП </t>
  </si>
  <si>
    <t>Итого: БУ/АУ/Унитарные предприятия/Иные юридические лица</t>
  </si>
  <si>
    <t>Итого: УБП/БУ/АУ/Унитарные/Иные юридические лица</t>
  </si>
  <si>
    <t>л/с Унитарные предприятия</t>
  </si>
  <si>
    <t>л/с Иные юридические лица</t>
  </si>
  <si>
    <t>Участники и неучастники бюджетного процесса (УБП и НУБП) (включены в Сводный реестр и Справочник НУБП)</t>
  </si>
  <si>
    <t>На 01.02.2018</t>
  </si>
  <si>
    <t>СЭД</t>
  </si>
  <si>
    <t>ЭБ</t>
  </si>
  <si>
    <t>АСФК</t>
  </si>
  <si>
    <t xml:space="preserve">ОБ </t>
  </si>
  <si>
    <t>УБП</t>
  </si>
  <si>
    <t>Итого: л/с УБП/БУ/АУ/Унитарные/Иные юридические лица</t>
  </si>
  <si>
    <t>Чукотский муниципальный район</t>
  </si>
  <si>
    <t>На 01.01.2021</t>
  </si>
  <si>
    <t>На 01.02.2021</t>
  </si>
  <si>
    <t>На 01.03.2021</t>
  </si>
  <si>
    <t>На 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</si>
</sst>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3" tint="0.59999389629810485"/>
      <name val="Times New Roman"/>
      <family val="1"/>
      <charset val="204"/>
    </font>
    <font>
      <sz val="8"/>
      <color theme="3" tint="0.79998168889431442"/>
      <name val="Times New Roman"/>
      <family val="1"/>
      <charset val="204"/>
    </font>
    <font>
      <sz val="10"/>
      <color theme="3" tint="0.79998168889431442"/>
      <name val="Times New Roman"/>
      <family val="1"/>
      <charset val="204"/>
    </font>
    <font>
      <sz val="10"/>
      <color theme="6" tint="0.39997558519241921"/>
      <name val="Times New Roman"/>
      <family val="1"/>
      <charset val="204"/>
    </font>
    <font>
      <sz val="9"/>
      <color theme="6" tint="0.3999755851924192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C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FF3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/>
    <xf numFmtId="0" fontId="1" fillId="0" borderId="0" xfId="0" applyFont="1" applyBorder="1"/>
    <xf numFmtId="0" fontId="6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8" fillId="0" borderId="0" xfId="0" applyFont="1" applyBorder="1"/>
    <xf numFmtId="0" fontId="1" fillId="0" borderId="0" xfId="0" applyFont="1" applyAlignment="1">
      <alignment vertical="center"/>
    </xf>
    <xf numFmtId="0" fontId="11" fillId="4" borderId="0" xfId="0" applyFont="1" applyFill="1" applyBorder="1"/>
    <xf numFmtId="0" fontId="12" fillId="4" borderId="0" xfId="0" applyFont="1" applyFill="1" applyBorder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5" fillId="2" borderId="27" xfId="0" applyFont="1" applyFill="1" applyBorder="1" applyAlignment="1">
      <alignment horizontal="center" vertical="center" wrapText="1"/>
    </xf>
    <xf numFmtId="49" fontId="3" fillId="2" borderId="35" xfId="0" applyNumberFormat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 wrapText="1"/>
    </xf>
    <xf numFmtId="49" fontId="3" fillId="2" borderId="47" xfId="0" applyNumberFormat="1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left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/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left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left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left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6" borderId="31" xfId="0" applyFont="1" applyFill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" fillId="3" borderId="62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54" xfId="0" applyFont="1" applyFill="1" applyBorder="1" applyAlignment="1">
      <alignment horizontal="center" vertical="center" wrapText="1"/>
    </xf>
    <xf numFmtId="0" fontId="15" fillId="5" borderId="58" xfId="0" applyFont="1" applyFill="1" applyBorder="1" applyAlignment="1">
      <alignment horizontal="center" vertical="center" wrapText="1"/>
    </xf>
    <xf numFmtId="0" fontId="15" fillId="5" borderId="34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horizontal="center" vertical="center" wrapText="1"/>
    </xf>
    <xf numFmtId="0" fontId="15" fillId="2" borderId="6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0" fontId="1" fillId="8" borderId="62" xfId="0" applyFont="1" applyFill="1" applyBorder="1" applyAlignment="1">
      <alignment horizontal="center" vertical="center"/>
    </xf>
    <xf numFmtId="0" fontId="13" fillId="0" borderId="0" xfId="0" applyFont="1"/>
    <xf numFmtId="0" fontId="11" fillId="4" borderId="4" xfId="0" applyFont="1" applyFill="1" applyBorder="1"/>
    <xf numFmtId="0" fontId="3" fillId="3" borderId="1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wrapText="1"/>
    </xf>
    <xf numFmtId="0" fontId="3" fillId="3" borderId="3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CCFF66"/>
      <color rgb="FF99FF33"/>
      <color rgb="FFCCFF33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zoomScale="80" zoomScaleNormal="80" workbookViewId="0">
      <pane xSplit="2" ySplit="3" topLeftCell="G4" activePane="bottomRight" state="frozen"/>
      <selection pane="topRight" activeCell="C1" sqref="C1"/>
      <selection pane="bottomLeft" activeCell="A4" sqref="A4"/>
      <selection pane="bottomRight" activeCell="B20" sqref="B20"/>
    </sheetView>
  </sheetViews>
  <sheetFormatPr defaultRowHeight="12.75" x14ac:dyDescent="0.2"/>
  <cols>
    <col min="1" max="1" width="9.140625" style="1" customWidth="1"/>
    <col min="2" max="2" width="20.28515625" style="1" customWidth="1"/>
    <col min="3" max="3" width="10.5703125" style="59" customWidth="1"/>
    <col min="4" max="4" width="10.28515625" style="59" customWidth="1"/>
    <col min="5" max="5" width="11.140625" style="59" customWidth="1"/>
    <col min="6" max="6" width="12.5703125" style="59" customWidth="1"/>
    <col min="7" max="7" width="7.7109375" style="59" customWidth="1"/>
    <col min="8" max="8" width="9.5703125" style="59" customWidth="1"/>
    <col min="9" max="9" width="9.7109375" style="59" customWidth="1"/>
    <col min="10" max="10" width="12.140625" style="59" customWidth="1"/>
    <col min="11" max="11" width="12.28515625" style="59" customWidth="1"/>
    <col min="12" max="14" width="9.140625" style="59"/>
    <col min="15" max="15" width="11.85546875" style="59" customWidth="1"/>
    <col min="16" max="16" width="12.5703125" style="59" customWidth="1"/>
    <col min="17" max="16384" width="9.140625" style="1"/>
  </cols>
  <sheetData>
    <row r="1" spans="1:17" x14ac:dyDescent="0.2">
      <c r="B1" s="1" t="s">
        <v>39</v>
      </c>
      <c r="G1" s="59" t="s">
        <v>42</v>
      </c>
      <c r="L1" s="59" t="s">
        <v>40</v>
      </c>
      <c r="Q1" s="60" t="s">
        <v>41</v>
      </c>
    </row>
    <row r="2" spans="1:17" ht="21.75" customHeight="1" thickBot="1" x14ac:dyDescent="0.25">
      <c r="C2" s="168" t="s">
        <v>42</v>
      </c>
      <c r="D2" s="168"/>
      <c r="E2" s="168"/>
      <c r="F2" s="168"/>
      <c r="H2" s="168" t="s">
        <v>40</v>
      </c>
      <c r="I2" s="168"/>
      <c r="J2" s="168"/>
      <c r="K2" s="168"/>
      <c r="L2" s="94"/>
      <c r="M2" s="169" t="s">
        <v>41</v>
      </c>
      <c r="N2" s="169"/>
      <c r="O2" s="169"/>
      <c r="P2" s="169"/>
    </row>
    <row r="3" spans="1:17" ht="70.5" customHeight="1" thickBot="1" x14ac:dyDescent="0.25">
      <c r="A3" s="61"/>
      <c r="B3" s="61"/>
      <c r="C3" s="62" t="s">
        <v>32</v>
      </c>
      <c r="D3" s="63" t="s">
        <v>30</v>
      </c>
      <c r="E3" s="63" t="s">
        <v>36</v>
      </c>
      <c r="F3" s="64" t="s">
        <v>37</v>
      </c>
      <c r="G3" s="58"/>
      <c r="H3" s="62" t="s">
        <v>32</v>
      </c>
      <c r="I3" s="63" t="s">
        <v>30</v>
      </c>
      <c r="J3" s="63" t="s">
        <v>36</v>
      </c>
      <c r="K3" s="64" t="s">
        <v>37</v>
      </c>
      <c r="L3" s="58"/>
      <c r="M3" s="62" t="s">
        <v>32</v>
      </c>
      <c r="N3" s="63" t="s">
        <v>30</v>
      </c>
      <c r="O3" s="63" t="s">
        <v>36</v>
      </c>
      <c r="P3" s="64" t="s">
        <v>37</v>
      </c>
    </row>
    <row r="4" spans="1:17" ht="25.5" customHeight="1" thickBot="1" x14ac:dyDescent="0.25">
      <c r="A4" s="65">
        <v>1</v>
      </c>
      <c r="B4" s="88" t="s">
        <v>2</v>
      </c>
      <c r="C4" s="95">
        <f>150+6</f>
        <v>156</v>
      </c>
      <c r="D4" s="102">
        <f>9+8+1+1</f>
        <v>19</v>
      </c>
      <c r="E4" s="102">
        <v>9</v>
      </c>
      <c r="F4" s="102">
        <v>19</v>
      </c>
      <c r="H4" s="96">
        <f>149+6</f>
        <v>155</v>
      </c>
      <c r="I4" s="102">
        <v>19</v>
      </c>
      <c r="J4" s="102">
        <v>9</v>
      </c>
      <c r="K4" s="102">
        <v>19</v>
      </c>
      <c r="M4" s="89"/>
      <c r="N4" s="89"/>
      <c r="O4" s="89"/>
      <c r="P4" s="89"/>
    </row>
    <row r="5" spans="1:17" ht="25.5" customHeight="1" thickBot="1" x14ac:dyDescent="0.25">
      <c r="A5" s="65">
        <v>2</v>
      </c>
      <c r="B5" s="66" t="s">
        <v>3</v>
      </c>
      <c r="C5" s="103">
        <f>6+22+10+16+1+1+1+8</f>
        <v>65</v>
      </c>
      <c r="D5" s="103">
        <v>51</v>
      </c>
      <c r="E5" s="103">
        <v>14</v>
      </c>
      <c r="F5" s="103">
        <v>4</v>
      </c>
      <c r="H5" s="103">
        <f>65</f>
        <v>65</v>
      </c>
      <c r="I5" s="103">
        <v>51</v>
      </c>
      <c r="J5" s="103">
        <v>14</v>
      </c>
      <c r="K5" s="103">
        <v>4</v>
      </c>
      <c r="M5" s="89"/>
      <c r="N5" s="89"/>
      <c r="O5" s="89"/>
      <c r="P5" s="89"/>
    </row>
    <row r="6" spans="1:17" ht="25.5" customHeight="1" thickBot="1" x14ac:dyDescent="0.25">
      <c r="A6" s="70">
        <v>3</v>
      </c>
      <c r="B6" s="71" t="s">
        <v>4</v>
      </c>
      <c r="C6" s="97">
        <f>SUM(C7:C13)</f>
        <v>257</v>
      </c>
      <c r="D6" s="97">
        <f t="shared" ref="D6:E6" si="0">SUM(D7:D13)</f>
        <v>181</v>
      </c>
      <c r="E6" s="97">
        <f t="shared" si="0"/>
        <v>0</v>
      </c>
      <c r="F6" s="97">
        <f>SUM(F7:F13)</f>
        <v>0</v>
      </c>
      <c r="H6" s="97">
        <f>SUM(H7:H16)</f>
        <v>241</v>
      </c>
      <c r="I6" s="97">
        <f t="shared" ref="I6:K6" si="1">SUM(I7:I16)</f>
        <v>181</v>
      </c>
      <c r="J6" s="97">
        <f t="shared" si="1"/>
        <v>0</v>
      </c>
      <c r="K6" s="97">
        <f t="shared" si="1"/>
        <v>0</v>
      </c>
      <c r="M6" s="91">
        <f>SUM(M7:M16)</f>
        <v>4</v>
      </c>
      <c r="N6" s="91">
        <f t="shared" ref="N6:P6" si="2">SUM(N7:N16)</f>
        <v>0</v>
      </c>
      <c r="O6" s="91">
        <f t="shared" si="2"/>
        <v>0</v>
      </c>
      <c r="P6" s="91">
        <f t="shared" si="2"/>
        <v>0</v>
      </c>
    </row>
    <row r="7" spans="1:17" ht="25.5" customHeight="1" x14ac:dyDescent="0.2">
      <c r="A7" s="72" t="s">
        <v>10</v>
      </c>
      <c r="B7" s="73" t="s">
        <v>5</v>
      </c>
      <c r="C7" s="98">
        <v>20</v>
      </c>
      <c r="D7" s="98">
        <v>20</v>
      </c>
      <c r="E7" s="90">
        <v>0</v>
      </c>
      <c r="F7" s="90">
        <v>0</v>
      </c>
      <c r="H7" s="139">
        <f>4</f>
        <v>4</v>
      </c>
      <c r="I7" s="98">
        <v>20</v>
      </c>
      <c r="J7" s="90">
        <v>0</v>
      </c>
      <c r="K7" s="90">
        <v>0</v>
      </c>
      <c r="M7" s="139">
        <f>4</f>
        <v>4</v>
      </c>
      <c r="N7" s="90"/>
      <c r="O7" s="90"/>
      <c r="P7" s="90"/>
    </row>
    <row r="8" spans="1:17" ht="25.5" customHeight="1" x14ac:dyDescent="0.2">
      <c r="A8" s="74" t="s">
        <v>11</v>
      </c>
      <c r="B8" s="75" t="s">
        <v>25</v>
      </c>
      <c r="C8" s="99">
        <f>15+7+7+6+7+7+7+6+6+7+6+6+7</f>
        <v>94</v>
      </c>
      <c r="D8" s="99">
        <v>30</v>
      </c>
      <c r="E8" s="68">
        <v>0</v>
      </c>
      <c r="F8" s="68">
        <v>0</v>
      </c>
      <c r="H8" s="99">
        <f>15+7+7+6+7+7+7+6+6+7+6+6+7</f>
        <v>94</v>
      </c>
      <c r="I8" s="99">
        <v>30</v>
      </c>
      <c r="J8" s="68">
        <v>0</v>
      </c>
      <c r="K8" s="68">
        <v>0</v>
      </c>
      <c r="M8" s="68"/>
      <c r="N8" s="68"/>
      <c r="O8" s="68"/>
      <c r="P8" s="68"/>
    </row>
    <row r="9" spans="1:17" ht="25.5" customHeight="1" x14ac:dyDescent="0.2">
      <c r="A9" s="74" t="s">
        <v>12</v>
      </c>
      <c r="B9" s="75" t="s">
        <v>23</v>
      </c>
      <c r="C9" s="99">
        <f>17+6+6+6+6+7</f>
        <v>48</v>
      </c>
      <c r="D9" s="99">
        <f>7+7+7+9</f>
        <v>30</v>
      </c>
      <c r="E9" s="68">
        <v>0</v>
      </c>
      <c r="F9" s="68">
        <v>0</v>
      </c>
      <c r="H9" s="99">
        <f>17+6+6+6+6+7</f>
        <v>48</v>
      </c>
      <c r="I9" s="99">
        <v>30</v>
      </c>
      <c r="J9" s="68">
        <v>0</v>
      </c>
      <c r="K9" s="68">
        <v>0</v>
      </c>
      <c r="M9" s="68"/>
      <c r="N9" s="68"/>
      <c r="O9" s="68"/>
      <c r="P9" s="68"/>
    </row>
    <row r="10" spans="1:17" ht="25.5" customHeight="1" x14ac:dyDescent="0.2">
      <c r="A10" s="74" t="s">
        <v>13</v>
      </c>
      <c r="B10" s="75" t="s">
        <v>22</v>
      </c>
      <c r="C10" s="99">
        <v>13</v>
      </c>
      <c r="D10" s="99">
        <v>30</v>
      </c>
      <c r="E10" s="68">
        <v>0</v>
      </c>
      <c r="F10" s="68">
        <v>0</v>
      </c>
      <c r="H10" s="99">
        <v>13</v>
      </c>
      <c r="I10" s="99">
        <v>30</v>
      </c>
      <c r="J10" s="68">
        <v>0</v>
      </c>
      <c r="K10" s="68">
        <v>0</v>
      </c>
      <c r="M10" s="68"/>
      <c r="N10" s="68"/>
      <c r="O10" s="68"/>
      <c r="P10" s="68"/>
    </row>
    <row r="11" spans="1:17" ht="25.5" customHeight="1" x14ac:dyDescent="0.2">
      <c r="A11" s="74" t="s">
        <v>14</v>
      </c>
      <c r="B11" s="75" t="s">
        <v>18</v>
      </c>
      <c r="C11" s="99">
        <v>15</v>
      </c>
      <c r="D11" s="99">
        <v>24</v>
      </c>
      <c r="E11" s="68">
        <v>0</v>
      </c>
      <c r="F11" s="68">
        <v>0</v>
      </c>
      <c r="H11" s="99">
        <v>15</v>
      </c>
      <c r="I11" s="99">
        <v>24</v>
      </c>
      <c r="J11" s="68">
        <v>0</v>
      </c>
      <c r="K11" s="68">
        <v>0</v>
      </c>
      <c r="M11" s="68"/>
      <c r="N11" s="68"/>
      <c r="O11" s="68"/>
      <c r="P11" s="68"/>
    </row>
    <row r="12" spans="1:17" ht="25.5" customHeight="1" x14ac:dyDescent="0.2">
      <c r="A12" s="74" t="s">
        <v>15</v>
      </c>
      <c r="B12" s="75" t="s">
        <v>17</v>
      </c>
      <c r="C12" s="99">
        <v>16</v>
      </c>
      <c r="D12" s="99">
        <v>27</v>
      </c>
      <c r="E12" s="68">
        <v>0</v>
      </c>
      <c r="F12" s="68">
        <v>0</v>
      </c>
      <c r="H12" s="99">
        <v>16</v>
      </c>
      <c r="I12" s="99">
        <v>27</v>
      </c>
      <c r="J12" s="68">
        <v>0</v>
      </c>
      <c r="K12" s="68">
        <v>0</v>
      </c>
      <c r="M12" s="68"/>
      <c r="N12" s="68"/>
      <c r="O12" s="68"/>
      <c r="P12" s="68"/>
    </row>
    <row r="13" spans="1:17" ht="31.5" customHeight="1" thickBot="1" x14ac:dyDescent="0.25">
      <c r="A13" s="76" t="s">
        <v>16</v>
      </c>
      <c r="B13" s="77" t="s">
        <v>24</v>
      </c>
      <c r="C13" s="101">
        <f>13+7+7+6+6+6+6</f>
        <v>51</v>
      </c>
      <c r="D13" s="101">
        <v>20</v>
      </c>
      <c r="E13" s="69">
        <v>0</v>
      </c>
      <c r="F13" s="69">
        <v>0</v>
      </c>
      <c r="H13" s="100">
        <f>13+7+7+6+6+6+6</f>
        <v>51</v>
      </c>
      <c r="I13" s="101">
        <v>20</v>
      </c>
      <c r="J13" s="69">
        <v>0</v>
      </c>
      <c r="K13" s="69">
        <v>0</v>
      </c>
      <c r="M13" s="69"/>
      <c r="N13" s="69"/>
      <c r="O13" s="69"/>
      <c r="P13" s="69"/>
    </row>
    <row r="14" spans="1:17" ht="25.5" customHeight="1" x14ac:dyDescent="0.2">
      <c r="A14" s="78">
        <v>4</v>
      </c>
      <c r="B14" s="79" t="s">
        <v>6</v>
      </c>
      <c r="C14" s="67"/>
      <c r="D14" s="67"/>
      <c r="E14" s="67"/>
      <c r="F14" s="67"/>
      <c r="H14" s="67"/>
      <c r="I14" s="67"/>
      <c r="J14" s="67"/>
      <c r="K14" s="67"/>
      <c r="M14" s="67"/>
      <c r="N14" s="67"/>
      <c r="O14" s="67"/>
      <c r="P14" s="67"/>
    </row>
    <row r="15" spans="1:17" ht="25.5" customHeight="1" x14ac:dyDescent="0.2">
      <c r="A15" s="80">
        <v>5</v>
      </c>
      <c r="B15" s="81" t="s">
        <v>7</v>
      </c>
      <c r="C15" s="68"/>
      <c r="D15" s="68"/>
      <c r="E15" s="68"/>
      <c r="F15" s="68"/>
      <c r="H15" s="68"/>
      <c r="I15" s="68"/>
      <c r="J15" s="68"/>
      <c r="K15" s="68"/>
      <c r="M15" s="68"/>
      <c r="N15" s="68"/>
      <c r="O15" s="68"/>
      <c r="P15" s="68"/>
    </row>
    <row r="16" spans="1:17" ht="25.5" customHeight="1" thickBot="1" x14ac:dyDescent="0.25">
      <c r="A16" s="82">
        <v>6</v>
      </c>
      <c r="B16" s="83" t="s">
        <v>8</v>
      </c>
      <c r="C16" s="84"/>
      <c r="D16" s="84"/>
      <c r="E16" s="84"/>
      <c r="F16" s="84"/>
      <c r="H16" s="84"/>
      <c r="I16" s="84"/>
      <c r="J16" s="84"/>
      <c r="K16" s="84"/>
      <c r="M16" s="84"/>
      <c r="N16" s="84"/>
      <c r="O16" s="84"/>
      <c r="P16" s="84"/>
    </row>
    <row r="19" spans="1:2" x14ac:dyDescent="0.2">
      <c r="A19" s="92" t="s">
        <v>43</v>
      </c>
      <c r="B19" s="92" t="s">
        <v>44</v>
      </c>
    </row>
    <row r="20" spans="1:2" x14ac:dyDescent="0.2">
      <c r="A20" s="92">
        <v>0.1</v>
      </c>
      <c r="B20" s="92">
        <v>6</v>
      </c>
    </row>
    <row r="21" spans="1:2" x14ac:dyDescent="0.2">
      <c r="A21" s="92">
        <v>0.3</v>
      </c>
      <c r="B21" s="92">
        <v>22</v>
      </c>
    </row>
    <row r="22" spans="1:2" x14ac:dyDescent="0.2">
      <c r="A22" s="92">
        <v>0.4</v>
      </c>
      <c r="B22" s="92">
        <v>10</v>
      </c>
    </row>
    <row r="23" spans="1:2" x14ac:dyDescent="0.2">
      <c r="A23" s="92">
        <v>0.5</v>
      </c>
      <c r="B23" s="92">
        <v>16</v>
      </c>
    </row>
    <row r="24" spans="1:2" x14ac:dyDescent="0.2">
      <c r="A24" s="92">
        <v>0.6</v>
      </c>
      <c r="B24" s="92">
        <v>1</v>
      </c>
    </row>
    <row r="25" spans="1:2" x14ac:dyDescent="0.2">
      <c r="A25" s="92">
        <v>0.8</v>
      </c>
      <c r="B25" s="92">
        <v>1</v>
      </c>
    </row>
    <row r="26" spans="1:2" x14ac:dyDescent="0.2">
      <c r="A26" s="92">
        <v>10</v>
      </c>
      <c r="B26" s="92">
        <v>1</v>
      </c>
    </row>
    <row r="27" spans="1:2" x14ac:dyDescent="0.2">
      <c r="A27" s="92">
        <v>14</v>
      </c>
      <c r="B27" s="92">
        <v>8</v>
      </c>
    </row>
    <row r="29" spans="1:2" x14ac:dyDescent="0.2">
      <c r="B29" s="93">
        <f>B20+B21+B22+B23+B24+B25+B26+B27</f>
        <v>65</v>
      </c>
    </row>
  </sheetData>
  <mergeCells count="3">
    <mergeCell ref="C2:F2"/>
    <mergeCell ref="H2:K2"/>
    <mergeCell ref="M2:P2"/>
  </mergeCells>
  <pageMargins left="0.23622047244094491" right="0.23622047244094491" top="0.74803149606299213" bottom="0.74803149606299213" header="0.31496062992125984" footer="0.31496062992125984"/>
  <pageSetup paperSize="9" scale="7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T44"/>
  <sheetViews>
    <sheetView view="pageBreakPreview" zoomScale="90" zoomScaleNormal="90" zoomScaleSheetLayoutView="90" workbookViewId="0">
      <selection activeCell="Q21" sqref="Q21"/>
    </sheetView>
  </sheetViews>
  <sheetFormatPr defaultRowHeight="12.75" outlineLevelRow="1" outlineLevelCol="1" x14ac:dyDescent="0.2"/>
  <cols>
    <col min="1" max="1" width="5.5703125" style="1" customWidth="1"/>
    <col min="2" max="2" width="25.140625" style="1" customWidth="1"/>
    <col min="3" max="4" width="3.140625" style="1" customWidth="1"/>
    <col min="5" max="5" width="6.28515625" style="1" customWidth="1"/>
    <col min="6" max="9" width="6.85546875" style="1" customWidth="1"/>
    <col min="10" max="10" width="9.42578125" style="1" customWidth="1"/>
    <col min="11" max="11" width="10.28515625" style="1" customWidth="1"/>
    <col min="12" max="15" width="6.140625" style="1" customWidth="1" outlineLevel="1"/>
    <col min="16" max="16" width="11.5703125" style="1" customWidth="1"/>
    <col min="17" max="17" width="10.5703125" style="1" customWidth="1"/>
    <col min="18" max="19" width="4" style="1" customWidth="1"/>
    <col min="20" max="20" width="7.140625" style="1" customWidth="1"/>
    <col min="21" max="16384" width="9.140625" style="1"/>
  </cols>
  <sheetData>
    <row r="1" spans="1:20" ht="30.75" customHeight="1" thickBot="1" x14ac:dyDescent="0.25">
      <c r="A1" s="182" t="s">
        <v>26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</row>
    <row r="2" spans="1:20" s="10" customFormat="1" ht="18.75" customHeight="1" thickBot="1" x14ac:dyDescent="0.3">
      <c r="A2" s="183" t="s">
        <v>47</v>
      </c>
      <c r="B2" s="184"/>
      <c r="C2" s="185" t="s">
        <v>27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7"/>
    </row>
    <row r="3" spans="1:20" s="10" customFormat="1" ht="31.5" customHeight="1" thickBot="1" x14ac:dyDescent="0.3">
      <c r="A3" s="188" t="s">
        <v>0</v>
      </c>
      <c r="B3" s="188" t="s">
        <v>1</v>
      </c>
      <c r="C3" s="185" t="s">
        <v>38</v>
      </c>
      <c r="D3" s="186"/>
      <c r="E3" s="186"/>
      <c r="F3" s="186"/>
      <c r="G3" s="186"/>
      <c r="H3" s="186"/>
      <c r="I3" s="186"/>
      <c r="J3" s="186"/>
      <c r="K3" s="187"/>
      <c r="L3" s="190" t="s">
        <v>19</v>
      </c>
      <c r="M3" s="191"/>
      <c r="N3" s="191"/>
      <c r="O3" s="191"/>
      <c r="P3" s="192"/>
    </row>
    <row r="4" spans="1:20" s="10" customFormat="1" ht="81.75" customHeight="1" thickBot="1" x14ac:dyDescent="0.3">
      <c r="A4" s="189"/>
      <c r="B4" s="189"/>
      <c r="C4" s="193" t="s">
        <v>33</v>
      </c>
      <c r="D4" s="194"/>
      <c r="E4" s="142" t="s">
        <v>28</v>
      </c>
      <c r="F4" s="17" t="s">
        <v>21</v>
      </c>
      <c r="G4" s="18" t="s">
        <v>20</v>
      </c>
      <c r="H4" s="19" t="s">
        <v>31</v>
      </c>
      <c r="I4" s="20" t="s">
        <v>29</v>
      </c>
      <c r="J4" s="16" t="s">
        <v>34</v>
      </c>
      <c r="K4" s="143" t="s">
        <v>35</v>
      </c>
      <c r="L4" s="17" t="s">
        <v>32</v>
      </c>
      <c r="M4" s="19" t="s">
        <v>30</v>
      </c>
      <c r="N4" s="19" t="s">
        <v>36</v>
      </c>
      <c r="O4" s="20" t="s">
        <v>37</v>
      </c>
      <c r="P4" s="16" t="s">
        <v>45</v>
      </c>
    </row>
    <row r="5" spans="1:20" s="10" customFormat="1" ht="17.25" customHeight="1" thickBot="1" x14ac:dyDescent="0.3">
      <c r="A5" s="43">
        <v>1</v>
      </c>
      <c r="B5" s="44" t="s">
        <v>2</v>
      </c>
      <c r="C5" s="174">
        <f>33+11-1+2</f>
        <v>45</v>
      </c>
      <c r="D5" s="175"/>
      <c r="E5" s="104">
        <f>4+1</f>
        <v>5</v>
      </c>
      <c r="F5" s="105">
        <f>8+7</f>
        <v>15</v>
      </c>
      <c r="G5" s="106">
        <v>1</v>
      </c>
      <c r="H5" s="107">
        <f>5+2</f>
        <v>7</v>
      </c>
      <c r="I5" s="108">
        <f>11+2+1+1+1+3</f>
        <v>19</v>
      </c>
      <c r="J5" s="37">
        <f>F5+G5+I5+H5</f>
        <v>42</v>
      </c>
      <c r="K5" s="45">
        <f>C5+J5</f>
        <v>87</v>
      </c>
      <c r="L5" s="15">
        <f>156-7-3-2-1-2-1-2-9-1-1+1+2-2</f>
        <v>128</v>
      </c>
      <c r="M5" s="109">
        <f>19-3</f>
        <v>16</v>
      </c>
      <c r="N5" s="109">
        <f>4-1</f>
        <v>3</v>
      </c>
      <c r="O5" s="110">
        <f>8-2+1+1-1-1</f>
        <v>6</v>
      </c>
      <c r="P5" s="37">
        <f>L5+M5+N5+O5</f>
        <v>153</v>
      </c>
      <c r="S5" s="13"/>
      <c r="T5" s="14"/>
    </row>
    <row r="6" spans="1:20" s="10" customFormat="1" ht="17.25" customHeight="1" thickBot="1" x14ac:dyDescent="0.3">
      <c r="A6" s="43">
        <v>2</v>
      </c>
      <c r="B6" s="44" t="s">
        <v>3</v>
      </c>
      <c r="C6" s="174">
        <f>16+14-1</f>
        <v>29</v>
      </c>
      <c r="D6" s="175"/>
      <c r="E6" s="104">
        <f>6+1+4</f>
        <v>11</v>
      </c>
      <c r="F6" s="105">
        <f>11</f>
        <v>11</v>
      </c>
      <c r="G6" s="106">
        <f>10+3</f>
        <v>13</v>
      </c>
      <c r="H6" s="107">
        <f>14-5+1+5</f>
        <v>15</v>
      </c>
      <c r="I6" s="108">
        <f>4+1+2+1</f>
        <v>8</v>
      </c>
      <c r="J6" s="37">
        <f>F6+G6+I6+H6</f>
        <v>47</v>
      </c>
      <c r="K6" s="45">
        <f>C6+J6</f>
        <v>76</v>
      </c>
      <c r="L6" s="15">
        <f>73+1+1+8+10+1+2+2+3+1-3+1+1+7+9+4-1+2-1+3-1</f>
        <v>123</v>
      </c>
      <c r="M6" s="109">
        <f>49-2-1+6-3-2-1+2+2+2</f>
        <v>52</v>
      </c>
      <c r="N6" s="109">
        <f>13-8+9-1-1+2-1-1+2-1+1+1+1+1</f>
        <v>17</v>
      </c>
      <c r="O6" s="110">
        <f>5-1+1-1+1+1+2+1+1+1</f>
        <v>11</v>
      </c>
      <c r="P6" s="37">
        <f>L6+M6+N6+O6</f>
        <v>203</v>
      </c>
    </row>
    <row r="7" spans="1:20" s="10" customFormat="1" ht="17.25" customHeight="1" thickBot="1" x14ac:dyDescent="0.3">
      <c r="A7" s="138">
        <v>3</v>
      </c>
      <c r="B7" s="121" t="s">
        <v>4</v>
      </c>
      <c r="C7" s="195">
        <f>C14+C13+C12+C11+C10+C9+C8</f>
        <v>76</v>
      </c>
      <c r="D7" s="196"/>
      <c r="E7" s="122">
        <f>E8+E9+E10+E11+E12+E13+E14</f>
        <v>11</v>
      </c>
      <c r="F7" s="128">
        <f>F8+F9+F10+F11+F12+F13+F14</f>
        <v>67</v>
      </c>
      <c r="G7" s="129">
        <f>G8+G9+G10+G11+G12+G13+G14</f>
        <v>27</v>
      </c>
      <c r="H7" s="129">
        <f>H8+H9+H10+H11+H12+H13+H14</f>
        <v>35</v>
      </c>
      <c r="I7" s="129">
        <f>I8+I9+I10+I11+I12+I13+I14</f>
        <v>0</v>
      </c>
      <c r="J7" s="123">
        <f>F7+G7+I7+H7</f>
        <v>129</v>
      </c>
      <c r="K7" s="124">
        <f>C7+J7</f>
        <v>205</v>
      </c>
      <c r="L7" s="125">
        <f>L8+L9+L10+L11+L12+L13+L14</f>
        <v>282</v>
      </c>
      <c r="M7" s="126">
        <f>M8+M9+M10+M11+M12+M13+M14</f>
        <v>185</v>
      </c>
      <c r="N7" s="126">
        <f>N8+N9+N10+N11+N12+N13+N14</f>
        <v>0</v>
      </c>
      <c r="O7" s="127">
        <f>O8+O9+O10+O11+O12+O13+O14</f>
        <v>0</v>
      </c>
      <c r="P7" s="122">
        <f>L7+M7+N7+O7</f>
        <v>467</v>
      </c>
      <c r="Q7" s="10" t="b">
        <f>P7=P8+P9+P10+P11+P12+P13+P14</f>
        <v>1</v>
      </c>
    </row>
    <row r="8" spans="1:20" s="10" customFormat="1" ht="21.75" customHeight="1" outlineLevel="1" x14ac:dyDescent="0.25">
      <c r="A8" s="111" t="s">
        <v>10</v>
      </c>
      <c r="B8" s="135" t="s">
        <v>5</v>
      </c>
      <c r="C8" s="197">
        <f>5+2</f>
        <v>7</v>
      </c>
      <c r="D8" s="198"/>
      <c r="E8" s="86">
        <v>1</v>
      </c>
      <c r="F8" s="21">
        <f>9</f>
        <v>9</v>
      </c>
      <c r="G8" s="22">
        <v>3</v>
      </c>
      <c r="H8" s="23">
        <v>3</v>
      </c>
      <c r="I8" s="24">
        <v>0</v>
      </c>
      <c r="J8" s="40">
        <f>F8+G8+I8+H8</f>
        <v>15</v>
      </c>
      <c r="K8" s="40">
        <f>C8+J8</f>
        <v>22</v>
      </c>
      <c r="L8" s="26">
        <f>21-1+1+1+1</f>
        <v>23</v>
      </c>
      <c r="M8" s="25">
        <f>20+2+2</f>
        <v>24</v>
      </c>
      <c r="N8" s="25">
        <v>0</v>
      </c>
      <c r="O8" s="26">
        <v>0</v>
      </c>
      <c r="P8" s="40">
        <f>L8+M8+N8+O8</f>
        <v>47</v>
      </c>
    </row>
    <row r="9" spans="1:20" s="10" customFormat="1" ht="21.75" customHeight="1" outlineLevel="1" x14ac:dyDescent="0.25">
      <c r="A9" s="50" t="s">
        <v>11</v>
      </c>
      <c r="B9" s="136" t="s">
        <v>25</v>
      </c>
      <c r="C9" s="176">
        <f>18+2</f>
        <v>20</v>
      </c>
      <c r="D9" s="177"/>
      <c r="E9" s="87">
        <f>1+1</f>
        <v>2</v>
      </c>
      <c r="F9" s="27">
        <f>13-1</f>
        <v>12</v>
      </c>
      <c r="G9" s="28">
        <v>3</v>
      </c>
      <c r="H9" s="29">
        <v>9</v>
      </c>
      <c r="I9" s="30">
        <v>0</v>
      </c>
      <c r="J9" s="41">
        <f t="shared" ref="J9:J14" si="0">F9+G9+I9+H9</f>
        <v>24</v>
      </c>
      <c r="K9" s="41">
        <f t="shared" ref="K9:K12" si="1">C9+J9</f>
        <v>44</v>
      </c>
      <c r="L9" s="32">
        <f>15+7+7+6+7+7+7+6+6+7+6+6+7+1+2+2</f>
        <v>99</v>
      </c>
      <c r="M9" s="31">
        <v>30</v>
      </c>
      <c r="N9" s="31">
        <v>0</v>
      </c>
      <c r="O9" s="32">
        <v>0</v>
      </c>
      <c r="P9" s="41">
        <f>L9+M9+N9+O9</f>
        <v>129</v>
      </c>
    </row>
    <row r="10" spans="1:20" s="10" customFormat="1" ht="21.75" customHeight="1" outlineLevel="1" x14ac:dyDescent="0.25">
      <c r="A10" s="50" t="s">
        <v>12</v>
      </c>
      <c r="B10" s="136" t="s">
        <v>23</v>
      </c>
      <c r="C10" s="176">
        <f>11+2</f>
        <v>13</v>
      </c>
      <c r="D10" s="177"/>
      <c r="E10" s="87">
        <v>1</v>
      </c>
      <c r="F10" s="27">
        <v>7</v>
      </c>
      <c r="G10" s="28">
        <v>9</v>
      </c>
      <c r="H10" s="29">
        <f>9-1</f>
        <v>8</v>
      </c>
      <c r="I10" s="30">
        <v>0</v>
      </c>
      <c r="J10" s="41">
        <f t="shared" si="0"/>
        <v>24</v>
      </c>
      <c r="K10" s="41">
        <f t="shared" si="1"/>
        <v>37</v>
      </c>
      <c r="L10" s="32">
        <f>17+6+6+6+6+7+4</f>
        <v>52</v>
      </c>
      <c r="M10" s="31">
        <v>30</v>
      </c>
      <c r="N10" s="31">
        <v>0</v>
      </c>
      <c r="O10" s="32">
        <v>0</v>
      </c>
      <c r="P10" s="41">
        <f t="shared" ref="P10:P14" si="2">L10+M10+N10+O10</f>
        <v>82</v>
      </c>
    </row>
    <row r="11" spans="1:20" s="10" customFormat="1" ht="21.75" customHeight="1" outlineLevel="1" x14ac:dyDescent="0.25">
      <c r="A11" s="50" t="s">
        <v>13</v>
      </c>
      <c r="B11" s="136" t="s">
        <v>22</v>
      </c>
      <c r="C11" s="176">
        <f>6+2+2</f>
        <v>10</v>
      </c>
      <c r="D11" s="177"/>
      <c r="E11" s="87">
        <f>1+1</f>
        <v>2</v>
      </c>
      <c r="F11" s="27">
        <v>9</v>
      </c>
      <c r="G11" s="28">
        <v>6</v>
      </c>
      <c r="H11" s="29">
        <v>5</v>
      </c>
      <c r="I11" s="30">
        <v>0</v>
      </c>
      <c r="J11" s="41">
        <f t="shared" si="0"/>
        <v>20</v>
      </c>
      <c r="K11" s="41">
        <f t="shared" si="1"/>
        <v>30</v>
      </c>
      <c r="L11" s="32">
        <f>13+1+1+1+1+1+1</f>
        <v>19</v>
      </c>
      <c r="M11" s="31">
        <v>30</v>
      </c>
      <c r="N11" s="31">
        <v>0</v>
      </c>
      <c r="O11" s="32">
        <v>0</v>
      </c>
      <c r="P11" s="41">
        <f t="shared" si="2"/>
        <v>49</v>
      </c>
    </row>
    <row r="12" spans="1:20" s="10" customFormat="1" ht="21.75" customHeight="1" outlineLevel="1" x14ac:dyDescent="0.25">
      <c r="A12" s="50" t="s">
        <v>14</v>
      </c>
      <c r="B12" s="136" t="s">
        <v>18</v>
      </c>
      <c r="C12" s="176">
        <v>6</v>
      </c>
      <c r="D12" s="177"/>
      <c r="E12" s="87">
        <f>1+1</f>
        <v>2</v>
      </c>
      <c r="F12" s="27">
        <v>8</v>
      </c>
      <c r="G12" s="28">
        <v>4</v>
      </c>
      <c r="H12" s="29">
        <v>4</v>
      </c>
      <c r="I12" s="30">
        <v>0</v>
      </c>
      <c r="J12" s="41">
        <f t="shared" si="0"/>
        <v>16</v>
      </c>
      <c r="K12" s="41">
        <f t="shared" si="1"/>
        <v>22</v>
      </c>
      <c r="L12" s="32">
        <v>15</v>
      </c>
      <c r="M12" s="31">
        <v>24</v>
      </c>
      <c r="N12" s="31">
        <v>0</v>
      </c>
      <c r="O12" s="32">
        <v>0</v>
      </c>
      <c r="P12" s="41">
        <f t="shared" si="2"/>
        <v>39</v>
      </c>
    </row>
    <row r="13" spans="1:20" s="10" customFormat="1" ht="21.75" customHeight="1" outlineLevel="1" x14ac:dyDescent="0.25">
      <c r="A13" s="50" t="s">
        <v>15</v>
      </c>
      <c r="B13" s="136" t="s">
        <v>17</v>
      </c>
      <c r="C13" s="176">
        <f>6+1</f>
        <v>7</v>
      </c>
      <c r="D13" s="177"/>
      <c r="E13" s="87">
        <v>2</v>
      </c>
      <c r="F13" s="27">
        <v>12</v>
      </c>
      <c r="G13" s="28">
        <v>2</v>
      </c>
      <c r="H13" s="29">
        <v>4</v>
      </c>
      <c r="I13" s="30">
        <v>0</v>
      </c>
      <c r="J13" s="41">
        <f>F13+G13+I13+H13</f>
        <v>18</v>
      </c>
      <c r="K13" s="41">
        <f>C13+J13</f>
        <v>25</v>
      </c>
      <c r="L13" s="32">
        <f>16+1+2</f>
        <v>19</v>
      </c>
      <c r="M13" s="31">
        <v>27</v>
      </c>
      <c r="N13" s="31">
        <v>0</v>
      </c>
      <c r="O13" s="32">
        <v>0</v>
      </c>
      <c r="P13" s="41">
        <f t="shared" si="2"/>
        <v>46</v>
      </c>
    </row>
    <row r="14" spans="1:20" s="10" customFormat="1" ht="21.75" customHeight="1" outlineLevel="1" thickBot="1" x14ac:dyDescent="0.3">
      <c r="A14" s="112" t="s">
        <v>16</v>
      </c>
      <c r="B14" s="137" t="s">
        <v>46</v>
      </c>
      <c r="C14" s="178">
        <f>11+2</f>
        <v>13</v>
      </c>
      <c r="D14" s="179"/>
      <c r="E14" s="85">
        <f>1</f>
        <v>1</v>
      </c>
      <c r="F14" s="33">
        <v>10</v>
      </c>
      <c r="G14" s="34">
        <v>0</v>
      </c>
      <c r="H14" s="35">
        <f>3-1</f>
        <v>2</v>
      </c>
      <c r="I14" s="36">
        <v>0</v>
      </c>
      <c r="J14" s="42">
        <f t="shared" si="0"/>
        <v>12</v>
      </c>
      <c r="K14" s="42">
        <f>C14+J14</f>
        <v>25</v>
      </c>
      <c r="L14" s="38">
        <f>13+7+7+6+6+6+6+1+1+1+1</f>
        <v>55</v>
      </c>
      <c r="M14" s="39">
        <v>20</v>
      </c>
      <c r="N14" s="39">
        <v>0</v>
      </c>
      <c r="O14" s="38">
        <v>0</v>
      </c>
      <c r="P14" s="42">
        <f t="shared" si="2"/>
        <v>75</v>
      </c>
    </row>
    <row r="15" spans="1:20" s="10" customFormat="1" ht="19.5" customHeight="1" x14ac:dyDescent="0.25">
      <c r="A15" s="46">
        <v>4</v>
      </c>
      <c r="B15" s="47" t="s">
        <v>6</v>
      </c>
      <c r="C15" s="180">
        <f>6-2</f>
        <v>4</v>
      </c>
      <c r="D15" s="181"/>
      <c r="E15" s="146">
        <v>1</v>
      </c>
      <c r="F15" s="113"/>
      <c r="G15" s="114"/>
      <c r="H15" s="115"/>
      <c r="I15" s="116"/>
      <c r="J15" s="25"/>
      <c r="K15" s="48">
        <f>C15</f>
        <v>4</v>
      </c>
      <c r="L15" s="21">
        <f>15-2-2</f>
        <v>11</v>
      </c>
      <c r="M15" s="22"/>
      <c r="N15" s="22"/>
      <c r="O15" s="24"/>
      <c r="P15" s="49">
        <f>L15</f>
        <v>11</v>
      </c>
    </row>
    <row r="16" spans="1:20" s="10" customFormat="1" ht="19.5" customHeight="1" x14ac:dyDescent="0.25">
      <c r="A16" s="50">
        <v>5</v>
      </c>
      <c r="B16" s="51" t="s">
        <v>7</v>
      </c>
      <c r="C16" s="176">
        <v>1</v>
      </c>
      <c r="D16" s="177"/>
      <c r="E16" s="144">
        <v>0</v>
      </c>
      <c r="F16" s="27"/>
      <c r="G16" s="28"/>
      <c r="H16" s="29"/>
      <c r="I16" s="30"/>
      <c r="J16" s="31"/>
      <c r="K16" s="52">
        <f>C16</f>
        <v>1</v>
      </c>
      <c r="L16" s="27">
        <v>5</v>
      </c>
      <c r="M16" s="28"/>
      <c r="N16" s="28"/>
      <c r="O16" s="30"/>
      <c r="P16" s="53">
        <f>L16</f>
        <v>5</v>
      </c>
    </row>
    <row r="17" spans="1:19" s="10" customFormat="1" ht="19.5" customHeight="1" thickBot="1" x14ac:dyDescent="0.3">
      <c r="A17" s="54">
        <v>6</v>
      </c>
      <c r="B17" s="55" t="s">
        <v>8</v>
      </c>
      <c r="C17" s="170">
        <v>1</v>
      </c>
      <c r="D17" s="171"/>
      <c r="E17" s="147">
        <v>0</v>
      </c>
      <c r="F17" s="117"/>
      <c r="G17" s="118"/>
      <c r="H17" s="119"/>
      <c r="I17" s="120"/>
      <c r="J17" s="39"/>
      <c r="K17" s="56">
        <f>C17</f>
        <v>1</v>
      </c>
      <c r="L17" s="33">
        <v>3</v>
      </c>
      <c r="M17" s="34"/>
      <c r="N17" s="34"/>
      <c r="O17" s="36"/>
      <c r="P17" s="57">
        <f>L17</f>
        <v>3</v>
      </c>
    </row>
    <row r="18" spans="1:19" ht="17.25" customHeight="1" thickBot="1" x14ac:dyDescent="0.25">
      <c r="A18" s="172" t="s">
        <v>9</v>
      </c>
      <c r="B18" s="173"/>
      <c r="C18" s="174">
        <f>C17+C16+C15+C7+C6+C5</f>
        <v>156</v>
      </c>
      <c r="D18" s="175"/>
      <c r="E18" s="145">
        <f>E5+E6+E7+E15+E16+E17</f>
        <v>28</v>
      </c>
      <c r="F18" s="130">
        <f>F5+F6+F7</f>
        <v>93</v>
      </c>
      <c r="G18" s="131">
        <f>G7+G6+G5</f>
        <v>41</v>
      </c>
      <c r="H18" s="131">
        <f>H7+H6+H5</f>
        <v>57</v>
      </c>
      <c r="I18" s="132">
        <f>I5+I6+I7</f>
        <v>27</v>
      </c>
      <c r="J18" s="37">
        <f>J7+J6+J5</f>
        <v>218</v>
      </c>
      <c r="K18" s="145">
        <f t="shared" ref="K18:O18" si="3">K5+K6+K7+K15+K16+K17</f>
        <v>374</v>
      </c>
      <c r="L18" s="133">
        <f>L5+L6+L7+L15+L16+L17</f>
        <v>552</v>
      </c>
      <c r="M18" s="134">
        <f t="shared" si="3"/>
        <v>253</v>
      </c>
      <c r="N18" s="134">
        <f t="shared" si="3"/>
        <v>20</v>
      </c>
      <c r="O18" s="134">
        <f t="shared" si="3"/>
        <v>17</v>
      </c>
      <c r="P18" s="37">
        <f>P5+P6+P7+P15+P16+P17</f>
        <v>842</v>
      </c>
    </row>
    <row r="19" spans="1:19" ht="14.25" customHeight="1" x14ac:dyDescent="0.2">
      <c r="K19" s="2"/>
    </row>
    <row r="20" spans="1:19" ht="13.5" thickBot="1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140"/>
    </row>
    <row r="21" spans="1:19" ht="19.5" customHeight="1" thickBot="1" x14ac:dyDescent="0.25">
      <c r="B21" s="5"/>
      <c r="C21" s="5"/>
      <c r="D21" s="5"/>
      <c r="E21" s="5"/>
      <c r="F21" s="5"/>
      <c r="G21" s="5"/>
      <c r="H21" s="5"/>
      <c r="I21" s="5"/>
      <c r="J21" s="5"/>
      <c r="K21" s="5" t="b">
        <f>K7=K8+K9+K10+K11+K12+K13+K14</f>
        <v>1</v>
      </c>
      <c r="L21" s="5">
        <f>P18</f>
        <v>842</v>
      </c>
      <c r="M21" s="141">
        <f>P18-P21</f>
        <v>842</v>
      </c>
      <c r="N21" s="11"/>
      <c r="O21" s="11">
        <v>52</v>
      </c>
      <c r="P21" s="5"/>
      <c r="Q21" s="1" t="b">
        <f>L21=M21</f>
        <v>1</v>
      </c>
      <c r="S21" s="1">
        <f>P18-O21</f>
        <v>790</v>
      </c>
    </row>
    <row r="22" spans="1:19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12"/>
      <c r="M22" s="5"/>
      <c r="N22" s="5"/>
      <c r="O22" s="5"/>
    </row>
    <row r="23" spans="1:19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9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9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9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9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9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9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9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9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9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6"/>
      <c r="M32" s="6"/>
      <c r="N32" s="6"/>
      <c r="O32" s="6"/>
      <c r="P32" s="6"/>
    </row>
    <row r="33" spans="1:16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6"/>
      <c r="M33" s="6"/>
      <c r="N33" s="6"/>
      <c r="O33" s="6"/>
      <c r="P33" s="6"/>
    </row>
    <row r="34" spans="1:16" x14ac:dyDescent="0.2">
      <c r="B34" s="5"/>
      <c r="C34" s="5"/>
      <c r="D34" s="5"/>
      <c r="E34" s="5"/>
      <c r="F34" s="5"/>
      <c r="G34" s="5"/>
      <c r="H34" s="5"/>
      <c r="I34" s="5"/>
      <c r="J34" s="5"/>
      <c r="K34" s="7"/>
      <c r="L34" s="5"/>
      <c r="M34" s="5"/>
      <c r="N34" s="5"/>
      <c r="O34" s="5"/>
      <c r="P34" s="7"/>
    </row>
    <row r="35" spans="1:16" x14ac:dyDescent="0.2">
      <c r="A35" s="3"/>
      <c r="B35" s="5"/>
      <c r="C35" s="5"/>
      <c r="D35" s="5"/>
      <c r="E35" s="5"/>
      <c r="F35" s="5"/>
      <c r="G35" s="5"/>
      <c r="H35" s="5"/>
      <c r="I35" s="5"/>
      <c r="J35" s="5"/>
      <c r="K35" s="8"/>
      <c r="L35" s="5"/>
      <c r="M35" s="5"/>
      <c r="N35" s="5"/>
      <c r="O35" s="5"/>
      <c r="P35" s="8"/>
    </row>
    <row r="36" spans="1:16" x14ac:dyDescent="0.2">
      <c r="A36" s="3"/>
      <c r="B36" s="5"/>
      <c r="C36" s="5"/>
      <c r="D36" s="5"/>
      <c r="E36" s="5"/>
      <c r="F36" s="5"/>
      <c r="G36" s="5"/>
      <c r="H36" s="5"/>
      <c r="I36" s="5"/>
      <c r="J36" s="5"/>
      <c r="K36" s="8"/>
      <c r="L36" s="5"/>
      <c r="M36" s="5"/>
      <c r="N36" s="5"/>
      <c r="O36" s="5"/>
      <c r="P36" s="8"/>
    </row>
    <row r="37" spans="1:16" x14ac:dyDescent="0.2">
      <c r="A37" s="3"/>
      <c r="B37" s="5"/>
      <c r="C37" s="5"/>
      <c r="D37" s="5"/>
      <c r="E37" s="5"/>
      <c r="F37" s="5"/>
      <c r="G37" s="5"/>
      <c r="H37" s="5"/>
      <c r="I37" s="5"/>
      <c r="J37" s="5"/>
      <c r="K37" s="8"/>
      <c r="L37" s="5"/>
      <c r="M37" s="5"/>
      <c r="N37" s="5"/>
      <c r="O37" s="5"/>
      <c r="P37" s="8"/>
    </row>
    <row r="38" spans="1:16" x14ac:dyDescent="0.2">
      <c r="B38" s="5"/>
      <c r="C38" s="5"/>
      <c r="D38" s="5"/>
      <c r="E38" s="5"/>
      <c r="F38" s="5"/>
      <c r="G38" s="5"/>
      <c r="H38" s="5"/>
      <c r="I38" s="5"/>
      <c r="J38" s="5"/>
      <c r="K38" s="9"/>
      <c r="L38" s="9"/>
      <c r="M38" s="9"/>
      <c r="N38" s="9"/>
      <c r="O38" s="9"/>
      <c r="P38" s="9"/>
    </row>
    <row r="39" spans="1:16" x14ac:dyDescent="0.2">
      <c r="A39" s="4">
        <v>0</v>
      </c>
      <c r="B39" s="5"/>
      <c r="C39" s="5"/>
      <c r="D39" s="5"/>
      <c r="E39" s="5"/>
      <c r="F39" s="5"/>
      <c r="G39" s="5"/>
      <c r="H39" s="5"/>
      <c r="I39" s="5"/>
      <c r="J39" s="5"/>
      <c r="K39" s="9"/>
      <c r="L39" s="9"/>
      <c r="M39" s="9"/>
      <c r="N39" s="9"/>
      <c r="O39" s="9"/>
      <c r="P39" s="9"/>
    </row>
    <row r="40" spans="1:16" x14ac:dyDescent="0.2">
      <c r="B40" s="5"/>
      <c r="C40" s="5"/>
      <c r="D40" s="5"/>
      <c r="E40" s="5"/>
      <c r="F40" s="5"/>
      <c r="G40" s="5"/>
      <c r="H40" s="5"/>
      <c r="I40" s="5"/>
      <c r="J40" s="5"/>
      <c r="K40" s="9"/>
      <c r="L40" s="9"/>
      <c r="M40" s="9"/>
      <c r="N40" s="9"/>
      <c r="O40" s="9"/>
      <c r="P40" s="9"/>
    </row>
    <row r="41" spans="1:16" x14ac:dyDescent="0.2">
      <c r="B41" s="5"/>
      <c r="C41" s="5"/>
      <c r="D41" s="5"/>
      <c r="E41" s="5"/>
      <c r="F41" s="5"/>
      <c r="G41" s="5"/>
      <c r="H41" s="5"/>
      <c r="I41" s="5"/>
      <c r="J41" s="5"/>
      <c r="K41" s="9"/>
      <c r="L41" s="9"/>
      <c r="M41" s="9"/>
      <c r="N41" s="9"/>
      <c r="O41" s="9"/>
      <c r="P41" s="9"/>
    </row>
    <row r="42" spans="1:16" x14ac:dyDescent="0.2">
      <c r="B42" s="5"/>
      <c r="C42" s="5"/>
      <c r="D42" s="5"/>
      <c r="E42" s="5"/>
      <c r="F42" s="5"/>
      <c r="G42" s="5"/>
      <c r="H42" s="5"/>
      <c r="I42" s="5"/>
      <c r="J42" s="5"/>
      <c r="K42" s="9"/>
      <c r="L42" s="9"/>
      <c r="M42" s="9"/>
      <c r="N42" s="9"/>
      <c r="O42" s="9"/>
      <c r="P42" s="9"/>
    </row>
    <row r="43" spans="1:16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</sheetData>
  <mergeCells count="23">
    <mergeCell ref="C10:D10"/>
    <mergeCell ref="A1:P1"/>
    <mergeCell ref="A2:B2"/>
    <mergeCell ref="C2:P2"/>
    <mergeCell ref="A3:A4"/>
    <mergeCell ref="B3:B4"/>
    <mergeCell ref="C3:K3"/>
    <mergeCell ref="L3:P3"/>
    <mergeCell ref="C4:D4"/>
    <mergeCell ref="C5:D5"/>
    <mergeCell ref="C6:D6"/>
    <mergeCell ref="C7:D7"/>
    <mergeCell ref="C8:D8"/>
    <mergeCell ref="C9:D9"/>
    <mergeCell ref="C17:D17"/>
    <mergeCell ref="A18:B18"/>
    <mergeCell ref="C18:D18"/>
    <mergeCell ref="C11:D11"/>
    <mergeCell ref="C12:D12"/>
    <mergeCell ref="C13:D13"/>
    <mergeCell ref="C14:D14"/>
    <mergeCell ref="C15:D15"/>
    <mergeCell ref="C16:D16"/>
  </mergeCells>
  <pageMargins left="0.78740157480314965" right="0.39370078740157483" top="0.78740157480314965" bottom="0.78740157480314965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T44"/>
  <sheetViews>
    <sheetView view="pageBreakPreview" zoomScale="90" zoomScaleNormal="90" zoomScaleSheetLayoutView="90" workbookViewId="0">
      <selection activeCell="L6" sqref="L6"/>
    </sheetView>
  </sheetViews>
  <sheetFormatPr defaultRowHeight="12.75" outlineLevelRow="1" outlineLevelCol="1" x14ac:dyDescent="0.2"/>
  <cols>
    <col min="1" max="1" width="5.5703125" style="1" customWidth="1"/>
    <col min="2" max="2" width="25.140625" style="1" customWidth="1"/>
    <col min="3" max="4" width="3.140625" style="1" customWidth="1"/>
    <col min="5" max="5" width="6.28515625" style="1" customWidth="1"/>
    <col min="6" max="9" width="6.85546875" style="1" customWidth="1"/>
    <col min="10" max="10" width="9.42578125" style="1" customWidth="1"/>
    <col min="11" max="11" width="10.28515625" style="1" customWidth="1"/>
    <col min="12" max="15" width="6.140625" style="1" customWidth="1" outlineLevel="1"/>
    <col min="16" max="16" width="11.5703125" style="1" customWidth="1"/>
    <col min="17" max="17" width="10.5703125" style="1" customWidth="1"/>
    <col min="18" max="19" width="4" style="1" customWidth="1"/>
    <col min="20" max="20" width="7.140625" style="1" customWidth="1"/>
    <col min="21" max="16384" width="9.140625" style="1"/>
  </cols>
  <sheetData>
    <row r="1" spans="1:20" ht="20.25" customHeight="1" thickBot="1" x14ac:dyDescent="0.25">
      <c r="A1" s="182" t="s">
        <v>26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</row>
    <row r="2" spans="1:20" s="10" customFormat="1" ht="20.25" customHeight="1" thickBot="1" x14ac:dyDescent="0.3">
      <c r="A2" s="199" t="s">
        <v>48</v>
      </c>
      <c r="B2" s="200"/>
      <c r="C2" s="185" t="s">
        <v>27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7"/>
    </row>
    <row r="3" spans="1:20" s="10" customFormat="1" ht="31.5" customHeight="1" thickBot="1" x14ac:dyDescent="0.3">
      <c r="A3" s="201" t="s">
        <v>0</v>
      </c>
      <c r="B3" s="201" t="s">
        <v>1</v>
      </c>
      <c r="C3" s="185" t="s">
        <v>38</v>
      </c>
      <c r="D3" s="186"/>
      <c r="E3" s="186"/>
      <c r="F3" s="186"/>
      <c r="G3" s="186"/>
      <c r="H3" s="186"/>
      <c r="I3" s="186"/>
      <c r="J3" s="186"/>
      <c r="K3" s="187"/>
      <c r="L3" s="190" t="s">
        <v>19</v>
      </c>
      <c r="M3" s="191"/>
      <c r="N3" s="191"/>
      <c r="O3" s="191"/>
      <c r="P3" s="192"/>
    </row>
    <row r="4" spans="1:20" s="10" customFormat="1" ht="81.75" customHeight="1" thickBot="1" x14ac:dyDescent="0.3">
      <c r="A4" s="202"/>
      <c r="B4" s="202"/>
      <c r="C4" s="193" t="s">
        <v>33</v>
      </c>
      <c r="D4" s="194"/>
      <c r="E4" s="152" t="s">
        <v>28</v>
      </c>
      <c r="F4" s="17" t="s">
        <v>21</v>
      </c>
      <c r="G4" s="18" t="s">
        <v>20</v>
      </c>
      <c r="H4" s="19" t="s">
        <v>31</v>
      </c>
      <c r="I4" s="20" t="s">
        <v>29</v>
      </c>
      <c r="J4" s="16" t="s">
        <v>34</v>
      </c>
      <c r="K4" s="153" t="s">
        <v>35</v>
      </c>
      <c r="L4" s="17" t="s">
        <v>32</v>
      </c>
      <c r="M4" s="19" t="s">
        <v>30</v>
      </c>
      <c r="N4" s="19" t="s">
        <v>36</v>
      </c>
      <c r="O4" s="20" t="s">
        <v>37</v>
      </c>
      <c r="P4" s="16" t="s">
        <v>45</v>
      </c>
    </row>
    <row r="5" spans="1:20" s="10" customFormat="1" ht="17.25" customHeight="1" thickBot="1" x14ac:dyDescent="0.3">
      <c r="A5" s="43">
        <v>1</v>
      </c>
      <c r="B5" s="44" t="s">
        <v>2</v>
      </c>
      <c r="C5" s="174">
        <f>33+11-1+2</f>
        <v>45</v>
      </c>
      <c r="D5" s="175"/>
      <c r="E5" s="104">
        <f>4+1</f>
        <v>5</v>
      </c>
      <c r="F5" s="105">
        <f>8+7</f>
        <v>15</v>
      </c>
      <c r="G5" s="106">
        <v>1</v>
      </c>
      <c r="H5" s="107">
        <f>5+2</f>
        <v>7</v>
      </c>
      <c r="I5" s="108">
        <f>11+2+1+1+1+3</f>
        <v>19</v>
      </c>
      <c r="J5" s="37">
        <f>F5+G5+I5+H5</f>
        <v>42</v>
      </c>
      <c r="K5" s="45">
        <f>C5+J5</f>
        <v>87</v>
      </c>
      <c r="L5" s="15">
        <f>156-7-3-2-1-2-1-2-9-1-1+1+2-2-2+1</f>
        <v>127</v>
      </c>
      <c r="M5" s="109">
        <f>19-3</f>
        <v>16</v>
      </c>
      <c r="N5" s="109">
        <f>4-1</f>
        <v>3</v>
      </c>
      <c r="O5" s="110">
        <f>8-2+1+1-1-1-2</f>
        <v>4</v>
      </c>
      <c r="P5" s="37">
        <f>L5+M5+N5+O5</f>
        <v>150</v>
      </c>
      <c r="S5" s="13"/>
      <c r="T5" s="14"/>
    </row>
    <row r="6" spans="1:20" s="10" customFormat="1" ht="17.25" customHeight="1" thickBot="1" x14ac:dyDescent="0.3">
      <c r="A6" s="43">
        <v>2</v>
      </c>
      <c r="B6" s="44" t="s">
        <v>3</v>
      </c>
      <c r="C6" s="174">
        <f>16+14-1</f>
        <v>29</v>
      </c>
      <c r="D6" s="175"/>
      <c r="E6" s="104">
        <f>6+1+4</f>
        <v>11</v>
      </c>
      <c r="F6" s="105">
        <f>11</f>
        <v>11</v>
      </c>
      <c r="G6" s="106">
        <f>10+3</f>
        <v>13</v>
      </c>
      <c r="H6" s="107">
        <f>14-5+1+5</f>
        <v>15</v>
      </c>
      <c r="I6" s="108">
        <f>4+1+2+1</f>
        <v>8</v>
      </c>
      <c r="J6" s="37">
        <f>F6+G6+I6+H6</f>
        <v>47</v>
      </c>
      <c r="K6" s="45">
        <f>C6+J6</f>
        <v>76</v>
      </c>
      <c r="L6" s="15">
        <f>73+1+1+8+10+1+2+2+3+1-3+1+1+7+9+4-1+2-1+3-1+2-2</f>
        <v>123</v>
      </c>
      <c r="M6" s="109">
        <f>49-2-1+6-3-2-1+2+2+2</f>
        <v>52</v>
      </c>
      <c r="N6" s="109">
        <f>13-8+9-1-1+2-1-1+2-1+1+1+1+1-8</f>
        <v>9</v>
      </c>
      <c r="O6" s="110">
        <f>5-1+1-1+1+1+2+1+1+1-2+1</f>
        <v>10</v>
      </c>
      <c r="P6" s="37">
        <f>L6+M6+N6+O6</f>
        <v>194</v>
      </c>
    </row>
    <row r="7" spans="1:20" s="10" customFormat="1" ht="17.25" customHeight="1" thickBot="1" x14ac:dyDescent="0.3">
      <c r="A7" s="138">
        <v>3</v>
      </c>
      <c r="B7" s="121" t="s">
        <v>4</v>
      </c>
      <c r="C7" s="195">
        <f>C14+C13+C12+C11+C10+C9+C8</f>
        <v>76</v>
      </c>
      <c r="D7" s="196"/>
      <c r="E7" s="122">
        <f>E8+E9+E10+E11+E12+E13+E14</f>
        <v>11</v>
      </c>
      <c r="F7" s="128">
        <f>F8+F9+F10+F11+F12+F13+F14</f>
        <v>67</v>
      </c>
      <c r="G7" s="129">
        <f>G8+G9+G10+G11+G12+G13+G14</f>
        <v>27</v>
      </c>
      <c r="H7" s="129">
        <f>H8+H9+H10+H11+H12+H13+H14</f>
        <v>35</v>
      </c>
      <c r="I7" s="129">
        <f>I8+I9+I10+I11+I12+I13+I14</f>
        <v>0</v>
      </c>
      <c r="J7" s="123">
        <f>F7+G7+I7+H7</f>
        <v>129</v>
      </c>
      <c r="K7" s="124">
        <f>C7+J7</f>
        <v>205</v>
      </c>
      <c r="L7" s="125">
        <f>L8+L9+L10+L11+L12+L13+L14</f>
        <v>282</v>
      </c>
      <c r="M7" s="126">
        <f>M8+M9+M10+M11+M12+M13+M14</f>
        <v>185</v>
      </c>
      <c r="N7" s="126">
        <f>N8+N9+N10+N11+N12+N13+N14</f>
        <v>0</v>
      </c>
      <c r="O7" s="127">
        <f>O8+O9+O10+O11+O12+O13+O14</f>
        <v>0</v>
      </c>
      <c r="P7" s="122">
        <f>L7+M7+N7+O7</f>
        <v>467</v>
      </c>
      <c r="Q7" s="10" t="b">
        <f>P7=P8+P9+P10+P11+P12+P13+P14</f>
        <v>1</v>
      </c>
    </row>
    <row r="8" spans="1:20" s="10" customFormat="1" ht="21.75" customHeight="1" outlineLevel="1" x14ac:dyDescent="0.25">
      <c r="A8" s="111" t="s">
        <v>10</v>
      </c>
      <c r="B8" s="135" t="s">
        <v>5</v>
      </c>
      <c r="C8" s="197">
        <f>5+2</f>
        <v>7</v>
      </c>
      <c r="D8" s="198"/>
      <c r="E8" s="86">
        <v>1</v>
      </c>
      <c r="F8" s="21">
        <f>9</f>
        <v>9</v>
      </c>
      <c r="G8" s="22">
        <v>3</v>
      </c>
      <c r="H8" s="23">
        <v>3</v>
      </c>
      <c r="I8" s="24">
        <v>0</v>
      </c>
      <c r="J8" s="40">
        <f>F8+G8+I8+H8</f>
        <v>15</v>
      </c>
      <c r="K8" s="40">
        <f>C8+J8</f>
        <v>22</v>
      </c>
      <c r="L8" s="26">
        <f>21-1+1+1+1</f>
        <v>23</v>
      </c>
      <c r="M8" s="25">
        <f>20+2+2</f>
        <v>24</v>
      </c>
      <c r="N8" s="25">
        <v>0</v>
      </c>
      <c r="O8" s="26">
        <v>0</v>
      </c>
      <c r="P8" s="40">
        <f>L8+M8+N8+O8</f>
        <v>47</v>
      </c>
    </row>
    <row r="9" spans="1:20" s="10" customFormat="1" ht="21.75" customHeight="1" outlineLevel="1" x14ac:dyDescent="0.25">
      <c r="A9" s="50" t="s">
        <v>11</v>
      </c>
      <c r="B9" s="136" t="s">
        <v>25</v>
      </c>
      <c r="C9" s="176">
        <f>18+2</f>
        <v>20</v>
      </c>
      <c r="D9" s="177"/>
      <c r="E9" s="87">
        <f>1+1</f>
        <v>2</v>
      </c>
      <c r="F9" s="27">
        <f>13-1</f>
        <v>12</v>
      </c>
      <c r="G9" s="28">
        <v>3</v>
      </c>
      <c r="H9" s="29">
        <v>9</v>
      </c>
      <c r="I9" s="30">
        <v>0</v>
      </c>
      <c r="J9" s="41">
        <f t="shared" ref="J9:J14" si="0">F9+G9+I9+H9</f>
        <v>24</v>
      </c>
      <c r="K9" s="41">
        <f t="shared" ref="K9:K12" si="1">C9+J9</f>
        <v>44</v>
      </c>
      <c r="L9" s="32">
        <f>15+7+7+6+7+7+7+6+6+7+6+6+7+1+2+2</f>
        <v>99</v>
      </c>
      <c r="M9" s="31">
        <v>30</v>
      </c>
      <c r="N9" s="31">
        <v>0</v>
      </c>
      <c r="O9" s="32">
        <v>0</v>
      </c>
      <c r="P9" s="41">
        <f>L9+M9+N9+O9</f>
        <v>129</v>
      </c>
    </row>
    <row r="10" spans="1:20" s="10" customFormat="1" ht="21.75" customHeight="1" outlineLevel="1" x14ac:dyDescent="0.25">
      <c r="A10" s="50" t="s">
        <v>12</v>
      </c>
      <c r="B10" s="136" t="s">
        <v>23</v>
      </c>
      <c r="C10" s="176">
        <f>11+2</f>
        <v>13</v>
      </c>
      <c r="D10" s="177"/>
      <c r="E10" s="87">
        <v>1</v>
      </c>
      <c r="F10" s="27">
        <v>7</v>
      </c>
      <c r="G10" s="28">
        <v>9</v>
      </c>
      <c r="H10" s="29">
        <f>9-1</f>
        <v>8</v>
      </c>
      <c r="I10" s="30">
        <v>0</v>
      </c>
      <c r="J10" s="41">
        <f t="shared" si="0"/>
        <v>24</v>
      </c>
      <c r="K10" s="41">
        <f t="shared" si="1"/>
        <v>37</v>
      </c>
      <c r="L10" s="32">
        <f>17+6+6+6+6+7+4</f>
        <v>52</v>
      </c>
      <c r="M10" s="31">
        <v>30</v>
      </c>
      <c r="N10" s="31">
        <v>0</v>
      </c>
      <c r="O10" s="32">
        <v>0</v>
      </c>
      <c r="P10" s="41">
        <f t="shared" ref="P10:P14" si="2">L10+M10+N10+O10</f>
        <v>82</v>
      </c>
    </row>
    <row r="11" spans="1:20" s="10" customFormat="1" ht="21.75" customHeight="1" outlineLevel="1" x14ac:dyDescent="0.25">
      <c r="A11" s="50" t="s">
        <v>13</v>
      </c>
      <c r="B11" s="136" t="s">
        <v>22</v>
      </c>
      <c r="C11" s="176">
        <f>6+2+2</f>
        <v>10</v>
      </c>
      <c r="D11" s="177"/>
      <c r="E11" s="87">
        <f>1+1</f>
        <v>2</v>
      </c>
      <c r="F11" s="27">
        <v>9</v>
      </c>
      <c r="G11" s="28">
        <v>6</v>
      </c>
      <c r="H11" s="29">
        <v>5</v>
      </c>
      <c r="I11" s="30">
        <v>0</v>
      </c>
      <c r="J11" s="41">
        <f t="shared" si="0"/>
        <v>20</v>
      </c>
      <c r="K11" s="41">
        <f t="shared" si="1"/>
        <v>30</v>
      </c>
      <c r="L11" s="32">
        <f>13+1+1+1+1+1+1</f>
        <v>19</v>
      </c>
      <c r="M11" s="31">
        <v>30</v>
      </c>
      <c r="N11" s="31">
        <v>0</v>
      </c>
      <c r="O11" s="32">
        <v>0</v>
      </c>
      <c r="P11" s="41">
        <f t="shared" si="2"/>
        <v>49</v>
      </c>
    </row>
    <row r="12" spans="1:20" s="10" customFormat="1" ht="21.75" customHeight="1" outlineLevel="1" x14ac:dyDescent="0.25">
      <c r="A12" s="50" t="s">
        <v>14</v>
      </c>
      <c r="B12" s="136" t="s">
        <v>18</v>
      </c>
      <c r="C12" s="176">
        <v>6</v>
      </c>
      <c r="D12" s="177"/>
      <c r="E12" s="87">
        <f>1+1</f>
        <v>2</v>
      </c>
      <c r="F12" s="27">
        <v>8</v>
      </c>
      <c r="G12" s="28">
        <v>4</v>
      </c>
      <c r="H12" s="29">
        <v>4</v>
      </c>
      <c r="I12" s="30">
        <v>0</v>
      </c>
      <c r="J12" s="41">
        <f t="shared" si="0"/>
        <v>16</v>
      </c>
      <c r="K12" s="41">
        <f t="shared" si="1"/>
        <v>22</v>
      </c>
      <c r="L12" s="32">
        <v>15</v>
      </c>
      <c r="M12" s="31">
        <v>24</v>
      </c>
      <c r="N12" s="31">
        <v>0</v>
      </c>
      <c r="O12" s="32">
        <v>0</v>
      </c>
      <c r="P12" s="41">
        <f t="shared" si="2"/>
        <v>39</v>
      </c>
    </row>
    <row r="13" spans="1:20" s="10" customFormat="1" ht="21.75" customHeight="1" outlineLevel="1" x14ac:dyDescent="0.25">
      <c r="A13" s="50" t="s">
        <v>15</v>
      </c>
      <c r="B13" s="136" t="s">
        <v>17</v>
      </c>
      <c r="C13" s="176">
        <f>6+1</f>
        <v>7</v>
      </c>
      <c r="D13" s="177"/>
      <c r="E13" s="87">
        <v>2</v>
      </c>
      <c r="F13" s="27">
        <v>12</v>
      </c>
      <c r="G13" s="28">
        <v>2</v>
      </c>
      <c r="H13" s="29">
        <v>4</v>
      </c>
      <c r="I13" s="30">
        <v>0</v>
      </c>
      <c r="J13" s="41">
        <f>F13+G13+I13+H13</f>
        <v>18</v>
      </c>
      <c r="K13" s="41">
        <f>C13+J13</f>
        <v>25</v>
      </c>
      <c r="L13" s="32">
        <f>16+1+2</f>
        <v>19</v>
      </c>
      <c r="M13" s="31">
        <v>27</v>
      </c>
      <c r="N13" s="31">
        <v>0</v>
      </c>
      <c r="O13" s="32">
        <v>0</v>
      </c>
      <c r="P13" s="41">
        <f t="shared" si="2"/>
        <v>46</v>
      </c>
    </row>
    <row r="14" spans="1:20" s="10" customFormat="1" ht="21.75" customHeight="1" outlineLevel="1" thickBot="1" x14ac:dyDescent="0.3">
      <c r="A14" s="112" t="s">
        <v>16</v>
      </c>
      <c r="B14" s="137" t="s">
        <v>46</v>
      </c>
      <c r="C14" s="178">
        <f>11+2</f>
        <v>13</v>
      </c>
      <c r="D14" s="179"/>
      <c r="E14" s="85">
        <f>1</f>
        <v>1</v>
      </c>
      <c r="F14" s="33">
        <v>10</v>
      </c>
      <c r="G14" s="34">
        <v>0</v>
      </c>
      <c r="H14" s="35">
        <f>3-1</f>
        <v>2</v>
      </c>
      <c r="I14" s="36">
        <v>0</v>
      </c>
      <c r="J14" s="42">
        <f t="shared" si="0"/>
        <v>12</v>
      </c>
      <c r="K14" s="42">
        <f>C14+J14</f>
        <v>25</v>
      </c>
      <c r="L14" s="38">
        <f>13+7+7+6+6+6+6+1+1+1+1</f>
        <v>55</v>
      </c>
      <c r="M14" s="39">
        <v>20</v>
      </c>
      <c r="N14" s="39">
        <v>0</v>
      </c>
      <c r="O14" s="38">
        <v>0</v>
      </c>
      <c r="P14" s="42">
        <f t="shared" si="2"/>
        <v>75</v>
      </c>
    </row>
    <row r="15" spans="1:20" s="10" customFormat="1" ht="19.5" customHeight="1" x14ac:dyDescent="0.25">
      <c r="A15" s="46">
        <v>4</v>
      </c>
      <c r="B15" s="47" t="s">
        <v>6</v>
      </c>
      <c r="C15" s="180">
        <f>6-2</f>
        <v>4</v>
      </c>
      <c r="D15" s="181"/>
      <c r="E15" s="149">
        <v>1</v>
      </c>
      <c r="F15" s="113"/>
      <c r="G15" s="114"/>
      <c r="H15" s="115"/>
      <c r="I15" s="116"/>
      <c r="J15" s="25"/>
      <c r="K15" s="48">
        <f>C15</f>
        <v>4</v>
      </c>
      <c r="L15" s="21">
        <f>15-2-2</f>
        <v>11</v>
      </c>
      <c r="M15" s="22"/>
      <c r="N15" s="22"/>
      <c r="O15" s="24"/>
      <c r="P15" s="49">
        <f>L15</f>
        <v>11</v>
      </c>
    </row>
    <row r="16" spans="1:20" s="10" customFormat="1" ht="19.5" customHeight="1" x14ac:dyDescent="0.25">
      <c r="A16" s="50">
        <v>5</v>
      </c>
      <c r="B16" s="51" t="s">
        <v>7</v>
      </c>
      <c r="C16" s="176">
        <v>1</v>
      </c>
      <c r="D16" s="177"/>
      <c r="E16" s="150">
        <v>0</v>
      </c>
      <c r="F16" s="27"/>
      <c r="G16" s="28"/>
      <c r="H16" s="29"/>
      <c r="I16" s="30"/>
      <c r="J16" s="31"/>
      <c r="K16" s="52">
        <f>C16</f>
        <v>1</v>
      </c>
      <c r="L16" s="27">
        <v>5</v>
      </c>
      <c r="M16" s="28"/>
      <c r="N16" s="28"/>
      <c r="O16" s="30"/>
      <c r="P16" s="53">
        <f>L16</f>
        <v>5</v>
      </c>
    </row>
    <row r="17" spans="1:19" s="10" customFormat="1" ht="19.5" customHeight="1" thickBot="1" x14ac:dyDescent="0.3">
      <c r="A17" s="54">
        <v>6</v>
      </c>
      <c r="B17" s="55" t="s">
        <v>8</v>
      </c>
      <c r="C17" s="170">
        <v>1</v>
      </c>
      <c r="D17" s="171"/>
      <c r="E17" s="151">
        <v>0</v>
      </c>
      <c r="F17" s="117"/>
      <c r="G17" s="118"/>
      <c r="H17" s="119"/>
      <c r="I17" s="120"/>
      <c r="J17" s="39"/>
      <c r="K17" s="56">
        <f>C17</f>
        <v>1</v>
      </c>
      <c r="L17" s="33">
        <v>3</v>
      </c>
      <c r="M17" s="34"/>
      <c r="N17" s="34"/>
      <c r="O17" s="36"/>
      <c r="P17" s="57">
        <f>L17</f>
        <v>3</v>
      </c>
    </row>
    <row r="18" spans="1:19" ht="17.25" customHeight="1" thickBot="1" x14ac:dyDescent="0.25">
      <c r="A18" s="172" t="s">
        <v>9</v>
      </c>
      <c r="B18" s="173"/>
      <c r="C18" s="174">
        <f>C17+C16+C15+C7+C6+C5</f>
        <v>156</v>
      </c>
      <c r="D18" s="175"/>
      <c r="E18" s="148">
        <f>E5+E6+E7+E15+E16+E17</f>
        <v>28</v>
      </c>
      <c r="F18" s="130">
        <f>F5+F6+F7</f>
        <v>93</v>
      </c>
      <c r="G18" s="131">
        <f>G7+G6+G5</f>
        <v>41</v>
      </c>
      <c r="H18" s="131">
        <f>H7+H6+H5</f>
        <v>57</v>
      </c>
      <c r="I18" s="132">
        <f>I5+I6+I7</f>
        <v>27</v>
      </c>
      <c r="J18" s="37">
        <f>J7+J6+J5</f>
        <v>218</v>
      </c>
      <c r="K18" s="148">
        <f t="shared" ref="K18:O18" si="3">K5+K6+K7+K15+K16+K17</f>
        <v>374</v>
      </c>
      <c r="L18" s="133">
        <f>L5+L6+L7+L15+L16+L17</f>
        <v>551</v>
      </c>
      <c r="M18" s="134">
        <f t="shared" si="3"/>
        <v>253</v>
      </c>
      <c r="N18" s="134">
        <f t="shared" si="3"/>
        <v>12</v>
      </c>
      <c r="O18" s="134">
        <f t="shared" si="3"/>
        <v>14</v>
      </c>
      <c r="P18" s="37">
        <f>P5+P6+P7+P15+P16+P17</f>
        <v>830</v>
      </c>
      <c r="Q18" s="1" t="b">
        <f>P18=L21</f>
        <v>1</v>
      </c>
    </row>
    <row r="19" spans="1:19" ht="14.25" customHeight="1" x14ac:dyDescent="0.2">
      <c r="K19" s="2"/>
    </row>
    <row r="20" spans="1:19" ht="13.5" thickBot="1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140"/>
    </row>
    <row r="21" spans="1:19" ht="19.5" customHeight="1" thickBot="1" x14ac:dyDescent="0.25">
      <c r="B21" s="5"/>
      <c r="C21" s="5"/>
      <c r="D21" s="5"/>
      <c r="E21" s="5"/>
      <c r="F21" s="5"/>
      <c r="G21" s="5"/>
      <c r="H21" s="5"/>
      <c r="I21" s="5"/>
      <c r="J21" s="5"/>
      <c r="K21" s="5" t="b">
        <f>K7=K8+K9+K10+K11+K12+K13+K14</f>
        <v>1</v>
      </c>
      <c r="L21" s="5">
        <f>M21+O21</f>
        <v>830</v>
      </c>
      <c r="M21" s="141">
        <f>P18-O21</f>
        <v>776</v>
      </c>
      <c r="N21" s="11"/>
      <c r="O21" s="11">
        <v>54</v>
      </c>
      <c r="P21" s="5"/>
      <c r="Q21" s="1" t="b">
        <f>L21=(M21+O21)</f>
        <v>1</v>
      </c>
      <c r="S21" s="1">
        <f>P18-O21</f>
        <v>776</v>
      </c>
    </row>
    <row r="22" spans="1:19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12"/>
      <c r="M22" s="5"/>
      <c r="N22" s="5"/>
      <c r="O22" s="5"/>
    </row>
    <row r="23" spans="1:19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9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9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9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9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9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9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9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9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9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6"/>
      <c r="M32" s="6"/>
      <c r="N32" s="6"/>
      <c r="O32" s="6"/>
      <c r="P32" s="6"/>
    </row>
    <row r="33" spans="1:16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6"/>
      <c r="M33" s="6"/>
      <c r="N33" s="6"/>
      <c r="O33" s="6"/>
      <c r="P33" s="6"/>
    </row>
    <row r="34" spans="1:16" x14ac:dyDescent="0.2">
      <c r="B34" s="5"/>
      <c r="C34" s="5"/>
      <c r="D34" s="5"/>
      <c r="E34" s="5"/>
      <c r="F34" s="5"/>
      <c r="G34" s="5"/>
      <c r="H34" s="5"/>
      <c r="I34" s="5"/>
      <c r="J34" s="5"/>
      <c r="K34" s="7"/>
      <c r="L34" s="5"/>
      <c r="M34" s="5"/>
      <c r="N34" s="5"/>
      <c r="O34" s="5"/>
      <c r="P34" s="7"/>
    </row>
    <row r="35" spans="1:16" x14ac:dyDescent="0.2">
      <c r="A35" s="3"/>
      <c r="B35" s="5"/>
      <c r="C35" s="5"/>
      <c r="D35" s="5"/>
      <c r="E35" s="5"/>
      <c r="F35" s="5"/>
      <c r="G35" s="5"/>
      <c r="H35" s="5"/>
      <c r="I35" s="5"/>
      <c r="J35" s="5"/>
      <c r="K35" s="8"/>
      <c r="L35" s="5"/>
      <c r="M35" s="5"/>
      <c r="N35" s="5"/>
      <c r="O35" s="5"/>
      <c r="P35" s="8"/>
    </row>
    <row r="36" spans="1:16" x14ac:dyDescent="0.2">
      <c r="A36" s="3"/>
      <c r="B36" s="5"/>
      <c r="C36" s="5"/>
      <c r="D36" s="5"/>
      <c r="E36" s="5"/>
      <c r="F36" s="5"/>
      <c r="G36" s="5"/>
      <c r="H36" s="5"/>
      <c r="I36" s="5"/>
      <c r="J36" s="5"/>
      <c r="K36" s="8"/>
      <c r="L36" s="5"/>
      <c r="M36" s="5"/>
      <c r="N36" s="5"/>
      <c r="O36" s="5"/>
      <c r="P36" s="8"/>
    </row>
    <row r="37" spans="1:16" x14ac:dyDescent="0.2">
      <c r="A37" s="3"/>
      <c r="B37" s="5"/>
      <c r="C37" s="5"/>
      <c r="D37" s="5"/>
      <c r="E37" s="5"/>
      <c r="F37" s="5"/>
      <c r="G37" s="5"/>
      <c r="H37" s="5"/>
      <c r="I37" s="5"/>
      <c r="J37" s="5"/>
      <c r="K37" s="8"/>
      <c r="L37" s="5"/>
      <c r="M37" s="5"/>
      <c r="N37" s="5"/>
      <c r="O37" s="5"/>
      <c r="P37" s="8"/>
    </row>
    <row r="38" spans="1:16" x14ac:dyDescent="0.2">
      <c r="B38" s="5"/>
      <c r="C38" s="5"/>
      <c r="D38" s="5"/>
      <c r="E38" s="5"/>
      <c r="F38" s="5"/>
      <c r="G38" s="5"/>
      <c r="H38" s="5"/>
      <c r="I38" s="5"/>
      <c r="J38" s="5"/>
      <c r="K38" s="9"/>
      <c r="L38" s="9"/>
      <c r="M38" s="9"/>
      <c r="N38" s="9"/>
      <c r="O38" s="9"/>
      <c r="P38" s="9"/>
    </row>
    <row r="39" spans="1:16" x14ac:dyDescent="0.2">
      <c r="A39" s="4">
        <v>0</v>
      </c>
      <c r="B39" s="5"/>
      <c r="C39" s="5"/>
      <c r="D39" s="5"/>
      <c r="E39" s="5"/>
      <c r="F39" s="5"/>
      <c r="G39" s="5"/>
      <c r="H39" s="5"/>
      <c r="I39" s="5"/>
      <c r="J39" s="5"/>
      <c r="K39" s="9"/>
      <c r="L39" s="9"/>
      <c r="M39" s="9"/>
      <c r="N39" s="9"/>
      <c r="O39" s="9"/>
      <c r="P39" s="9"/>
    </row>
    <row r="40" spans="1:16" x14ac:dyDescent="0.2">
      <c r="B40" s="5"/>
      <c r="C40" s="5"/>
      <c r="D40" s="5"/>
      <c r="E40" s="5"/>
      <c r="F40" s="5"/>
      <c r="G40" s="5"/>
      <c r="H40" s="5"/>
      <c r="I40" s="5"/>
      <c r="J40" s="5"/>
      <c r="K40" s="9"/>
      <c r="L40" s="9"/>
      <c r="M40" s="9"/>
      <c r="N40" s="9"/>
      <c r="O40" s="9"/>
      <c r="P40" s="9"/>
    </row>
    <row r="41" spans="1:16" x14ac:dyDescent="0.2">
      <c r="B41" s="5"/>
      <c r="C41" s="5"/>
      <c r="D41" s="5"/>
      <c r="E41" s="5"/>
      <c r="F41" s="5"/>
      <c r="G41" s="5"/>
      <c r="H41" s="5"/>
      <c r="I41" s="5"/>
      <c r="J41" s="5"/>
      <c r="K41" s="9"/>
      <c r="L41" s="9"/>
      <c r="M41" s="9"/>
      <c r="N41" s="9"/>
      <c r="O41" s="9"/>
      <c r="P41" s="9"/>
    </row>
    <row r="42" spans="1:16" x14ac:dyDescent="0.2">
      <c r="B42" s="5"/>
      <c r="C42" s="5"/>
      <c r="D42" s="5"/>
      <c r="E42" s="5"/>
      <c r="F42" s="5"/>
      <c r="G42" s="5"/>
      <c r="H42" s="5"/>
      <c r="I42" s="5"/>
      <c r="J42" s="5"/>
      <c r="K42" s="9"/>
      <c r="L42" s="9"/>
      <c r="M42" s="9"/>
      <c r="N42" s="9"/>
      <c r="O42" s="9"/>
      <c r="P42" s="9"/>
    </row>
    <row r="43" spans="1:16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</sheetData>
  <mergeCells count="23">
    <mergeCell ref="C17:D17"/>
    <mergeCell ref="A18:B18"/>
    <mergeCell ref="C18:D18"/>
    <mergeCell ref="C11:D11"/>
    <mergeCell ref="C12:D12"/>
    <mergeCell ref="C13:D13"/>
    <mergeCell ref="C14:D14"/>
    <mergeCell ref="C15:D15"/>
    <mergeCell ref="C16:D16"/>
    <mergeCell ref="C10:D10"/>
    <mergeCell ref="A1:P1"/>
    <mergeCell ref="A2:B2"/>
    <mergeCell ref="C2:P2"/>
    <mergeCell ref="A3:A4"/>
    <mergeCell ref="B3:B4"/>
    <mergeCell ref="C3:K3"/>
    <mergeCell ref="L3:P3"/>
    <mergeCell ref="C4:D4"/>
    <mergeCell ref="C5:D5"/>
    <mergeCell ref="C6:D6"/>
    <mergeCell ref="C7:D7"/>
    <mergeCell ref="C8:D8"/>
    <mergeCell ref="C9:D9"/>
  </mergeCells>
  <pageMargins left="0.78740157480314965" right="0.39370078740157483" top="0.78740157480314965" bottom="0.78740157480314965" header="0.31496062992125984" footer="0.31496062992125984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T44"/>
  <sheetViews>
    <sheetView view="pageBreakPreview" topLeftCell="A7" zoomScale="90" zoomScaleNormal="90" zoomScaleSheetLayoutView="90" workbookViewId="0">
      <selection activeCell="O22" sqref="O22"/>
    </sheetView>
  </sheetViews>
  <sheetFormatPr defaultRowHeight="12.75" outlineLevelRow="1" outlineLevelCol="1" x14ac:dyDescent="0.2"/>
  <cols>
    <col min="1" max="1" width="5.5703125" style="1" customWidth="1"/>
    <col min="2" max="2" width="25.140625" style="1" customWidth="1"/>
    <col min="3" max="4" width="3.140625" style="1" customWidth="1"/>
    <col min="5" max="5" width="6.28515625" style="1" customWidth="1"/>
    <col min="6" max="7" width="6.85546875" style="1" customWidth="1"/>
    <col min="8" max="8" width="7.42578125" style="1" customWidth="1"/>
    <col min="9" max="9" width="7.28515625" style="1" customWidth="1"/>
    <col min="10" max="10" width="9.42578125" style="1" customWidth="1"/>
    <col min="11" max="11" width="10.28515625" style="1" customWidth="1"/>
    <col min="12" max="15" width="6.5703125" style="1" customWidth="1" outlineLevel="1"/>
    <col min="16" max="16" width="11.5703125" style="1" customWidth="1"/>
    <col min="17" max="17" width="10.5703125" style="1" customWidth="1"/>
    <col min="18" max="19" width="4" style="1" customWidth="1"/>
    <col min="20" max="20" width="7.140625" style="1" customWidth="1"/>
    <col min="21" max="16384" width="9.140625" style="1"/>
  </cols>
  <sheetData>
    <row r="1" spans="1:20" ht="15" customHeight="1" thickBot="1" x14ac:dyDescent="0.25">
      <c r="A1" s="182" t="s">
        <v>26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</row>
    <row r="2" spans="1:20" s="10" customFormat="1" ht="19.5" customHeight="1" thickBot="1" x14ac:dyDescent="0.3">
      <c r="A2" s="199" t="s">
        <v>49</v>
      </c>
      <c r="B2" s="200"/>
      <c r="C2" s="185" t="s">
        <v>27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7"/>
    </row>
    <row r="3" spans="1:20" s="10" customFormat="1" ht="33.75" customHeight="1" thickBot="1" x14ac:dyDescent="0.3">
      <c r="A3" s="201" t="s">
        <v>0</v>
      </c>
      <c r="B3" s="201" t="s">
        <v>1</v>
      </c>
      <c r="C3" s="185" t="s">
        <v>38</v>
      </c>
      <c r="D3" s="186"/>
      <c r="E3" s="186"/>
      <c r="F3" s="186"/>
      <c r="G3" s="186"/>
      <c r="H3" s="186"/>
      <c r="I3" s="186"/>
      <c r="J3" s="186"/>
      <c r="K3" s="187"/>
      <c r="L3" s="190" t="s">
        <v>19</v>
      </c>
      <c r="M3" s="191"/>
      <c r="N3" s="191"/>
      <c r="O3" s="191"/>
      <c r="P3" s="192"/>
    </row>
    <row r="4" spans="1:20" s="10" customFormat="1" ht="81.75" customHeight="1" thickBot="1" x14ac:dyDescent="0.3">
      <c r="A4" s="202"/>
      <c r="B4" s="202"/>
      <c r="C4" s="193" t="s">
        <v>33</v>
      </c>
      <c r="D4" s="194"/>
      <c r="E4" s="158" t="s">
        <v>28</v>
      </c>
      <c r="F4" s="17" t="s">
        <v>21</v>
      </c>
      <c r="G4" s="18" t="s">
        <v>20</v>
      </c>
      <c r="H4" s="19" t="s">
        <v>31</v>
      </c>
      <c r="I4" s="20" t="s">
        <v>29</v>
      </c>
      <c r="J4" s="160" t="s">
        <v>34</v>
      </c>
      <c r="K4" s="159" t="s">
        <v>35</v>
      </c>
      <c r="L4" s="17" t="s">
        <v>32</v>
      </c>
      <c r="M4" s="19" t="s">
        <v>30</v>
      </c>
      <c r="N4" s="19" t="s">
        <v>36</v>
      </c>
      <c r="O4" s="20" t="s">
        <v>37</v>
      </c>
      <c r="P4" s="160" t="s">
        <v>45</v>
      </c>
    </row>
    <row r="5" spans="1:20" s="10" customFormat="1" ht="17.25" customHeight="1" thickBot="1" x14ac:dyDescent="0.3">
      <c r="A5" s="43">
        <v>1</v>
      </c>
      <c r="B5" s="44" t="s">
        <v>2</v>
      </c>
      <c r="C5" s="174">
        <f>33+11-1+2</f>
        <v>45</v>
      </c>
      <c r="D5" s="175"/>
      <c r="E5" s="104">
        <f>4+1</f>
        <v>5</v>
      </c>
      <c r="F5" s="105">
        <f>8+7</f>
        <v>15</v>
      </c>
      <c r="G5" s="106">
        <v>1</v>
      </c>
      <c r="H5" s="107">
        <f>5+2</f>
        <v>7</v>
      </c>
      <c r="I5" s="108">
        <f>11+2+1+1+1+3</f>
        <v>19</v>
      </c>
      <c r="J5" s="37">
        <f>F5+G5+I5+H5</f>
        <v>42</v>
      </c>
      <c r="K5" s="45">
        <f>C5+J5</f>
        <v>87</v>
      </c>
      <c r="L5" s="15">
        <f>156-7-3-2-1-2-1-2-9-1-1+1+2-2-2+1</f>
        <v>127</v>
      </c>
      <c r="M5" s="109">
        <f>19-3</f>
        <v>16</v>
      </c>
      <c r="N5" s="109">
        <f>4-1</f>
        <v>3</v>
      </c>
      <c r="O5" s="110">
        <f>8-2+1+1-1-1-2</f>
        <v>4</v>
      </c>
      <c r="P5" s="37">
        <f>L5+M5+N5+O5</f>
        <v>150</v>
      </c>
      <c r="S5" s="13"/>
      <c r="T5" s="14"/>
    </row>
    <row r="6" spans="1:20" s="10" customFormat="1" ht="17.25" customHeight="1" thickBot="1" x14ac:dyDescent="0.3">
      <c r="A6" s="43">
        <v>2</v>
      </c>
      <c r="B6" s="44" t="s">
        <v>3</v>
      </c>
      <c r="C6" s="174">
        <f>16+14-1</f>
        <v>29</v>
      </c>
      <c r="D6" s="175"/>
      <c r="E6" s="104">
        <f>6+1+4</f>
        <v>11</v>
      </c>
      <c r="F6" s="105">
        <f>11</f>
        <v>11</v>
      </c>
      <c r="G6" s="106">
        <f>10+3+1</f>
        <v>14</v>
      </c>
      <c r="H6" s="107">
        <f>14-5+1+5</f>
        <v>15</v>
      </c>
      <c r="I6" s="108">
        <f>4+1+2+1</f>
        <v>8</v>
      </c>
      <c r="J6" s="37">
        <f>F6+G6+I6+H6</f>
        <v>48</v>
      </c>
      <c r="K6" s="45">
        <f>C6+J6</f>
        <v>77</v>
      </c>
      <c r="L6" s="15">
        <f>73+1+1+8+10+1+2+2+3+1-3+1+1+7+9+4-1+2-1+3-1+2-2</f>
        <v>123</v>
      </c>
      <c r="M6" s="109">
        <f>49-2-1+6-3-2-1+2+2+2+2</f>
        <v>54</v>
      </c>
      <c r="N6" s="109">
        <f>13-8+9-1-1+2-1-1+2-1+1+1+1+1-8</f>
        <v>9</v>
      </c>
      <c r="O6" s="110">
        <f>5-1+1-1+1+1+2+1+1+1-2+1</f>
        <v>10</v>
      </c>
      <c r="P6" s="37">
        <f>L6+M6+N6+O6</f>
        <v>196</v>
      </c>
    </row>
    <row r="7" spans="1:20" s="10" customFormat="1" ht="17.25" customHeight="1" thickBot="1" x14ac:dyDescent="0.3">
      <c r="A7" s="138">
        <v>3</v>
      </c>
      <c r="B7" s="121" t="s">
        <v>4</v>
      </c>
      <c r="C7" s="195">
        <f>C14+C13+C12+C11+C10+C9+C8</f>
        <v>76</v>
      </c>
      <c r="D7" s="196"/>
      <c r="E7" s="122">
        <f>E8+E9+E10+E11+E12+E13+E14</f>
        <v>11</v>
      </c>
      <c r="F7" s="128">
        <f>F8+F9+F10+F11+F12+F13+F14</f>
        <v>67</v>
      </c>
      <c r="G7" s="129">
        <f>G8+G9+G10+G11+G12+G13+G14</f>
        <v>27</v>
      </c>
      <c r="H7" s="129">
        <f>H8+H9+H10+H11+H12+H13+H14</f>
        <v>35</v>
      </c>
      <c r="I7" s="129">
        <f>I8+I9+I10+I11+I12+I13+I14</f>
        <v>0</v>
      </c>
      <c r="J7" s="123">
        <f>F7+G7+I7+H7</f>
        <v>129</v>
      </c>
      <c r="K7" s="124">
        <f>C7+J7</f>
        <v>205</v>
      </c>
      <c r="L7" s="125">
        <f>L8+L9+L10+L11+L12+L13+L14</f>
        <v>282</v>
      </c>
      <c r="M7" s="126">
        <f>M8+M9+M10+M11+M12+M13+M14</f>
        <v>185</v>
      </c>
      <c r="N7" s="126">
        <f>N8+N9+N10+N11+N12+N13+N14</f>
        <v>0</v>
      </c>
      <c r="O7" s="127">
        <f>O8+O9+O10+O11+O12+O13+O14</f>
        <v>0</v>
      </c>
      <c r="P7" s="122">
        <f>L7+M7+N7+O7</f>
        <v>467</v>
      </c>
      <c r="Q7" s="10" t="b">
        <f>P7=P8+P9+P10+P11+P12+P13+P14</f>
        <v>1</v>
      </c>
    </row>
    <row r="8" spans="1:20" s="10" customFormat="1" ht="21.75" customHeight="1" outlineLevel="1" x14ac:dyDescent="0.25">
      <c r="A8" s="111" t="s">
        <v>10</v>
      </c>
      <c r="B8" s="135" t="s">
        <v>5</v>
      </c>
      <c r="C8" s="197">
        <f>5+2</f>
        <v>7</v>
      </c>
      <c r="D8" s="198"/>
      <c r="E8" s="86">
        <v>1</v>
      </c>
      <c r="F8" s="21">
        <f>9</f>
        <v>9</v>
      </c>
      <c r="G8" s="22">
        <v>3</v>
      </c>
      <c r="H8" s="23">
        <v>3</v>
      </c>
      <c r="I8" s="24">
        <v>0</v>
      </c>
      <c r="J8" s="40">
        <f>F8+G8+I8+H8</f>
        <v>15</v>
      </c>
      <c r="K8" s="40">
        <f>C8+J8</f>
        <v>22</v>
      </c>
      <c r="L8" s="26">
        <f>21-1+1+1+1</f>
        <v>23</v>
      </c>
      <c r="M8" s="25">
        <f>20+2+2</f>
        <v>24</v>
      </c>
      <c r="N8" s="25">
        <v>0</v>
      </c>
      <c r="O8" s="26">
        <v>0</v>
      </c>
      <c r="P8" s="40">
        <f>L8+M8+N8+O8</f>
        <v>47</v>
      </c>
    </row>
    <row r="9" spans="1:20" s="10" customFormat="1" ht="21.75" customHeight="1" outlineLevel="1" x14ac:dyDescent="0.25">
      <c r="A9" s="50" t="s">
        <v>11</v>
      </c>
      <c r="B9" s="136" t="s">
        <v>25</v>
      </c>
      <c r="C9" s="176">
        <f>18+2</f>
        <v>20</v>
      </c>
      <c r="D9" s="177"/>
      <c r="E9" s="87">
        <f>1+1</f>
        <v>2</v>
      </c>
      <c r="F9" s="27">
        <f>13-1</f>
        <v>12</v>
      </c>
      <c r="G9" s="28">
        <v>3</v>
      </c>
      <c r="H9" s="29">
        <v>9</v>
      </c>
      <c r="I9" s="30">
        <v>0</v>
      </c>
      <c r="J9" s="41">
        <f t="shared" ref="J9:J14" si="0">F9+G9+I9+H9</f>
        <v>24</v>
      </c>
      <c r="K9" s="41">
        <f t="shared" ref="K9:K12" si="1">C9+J9</f>
        <v>44</v>
      </c>
      <c r="L9" s="32">
        <f>15+7+7+6+7+7+7+6+6+7+6+6+7+1+2+2</f>
        <v>99</v>
      </c>
      <c r="M9" s="31">
        <v>30</v>
      </c>
      <c r="N9" s="31">
        <v>0</v>
      </c>
      <c r="O9" s="32">
        <v>0</v>
      </c>
      <c r="P9" s="41">
        <f>L9+M9+N9+O9</f>
        <v>129</v>
      </c>
    </row>
    <row r="10" spans="1:20" s="10" customFormat="1" ht="21.75" customHeight="1" outlineLevel="1" x14ac:dyDescent="0.25">
      <c r="A10" s="50" t="s">
        <v>12</v>
      </c>
      <c r="B10" s="136" t="s">
        <v>23</v>
      </c>
      <c r="C10" s="176">
        <f>11+2</f>
        <v>13</v>
      </c>
      <c r="D10" s="177"/>
      <c r="E10" s="87">
        <v>1</v>
      </c>
      <c r="F10" s="27">
        <v>7</v>
      </c>
      <c r="G10" s="28">
        <v>9</v>
      </c>
      <c r="H10" s="29">
        <f>9-1</f>
        <v>8</v>
      </c>
      <c r="I10" s="30">
        <v>0</v>
      </c>
      <c r="J10" s="41">
        <f t="shared" si="0"/>
        <v>24</v>
      </c>
      <c r="K10" s="41">
        <f t="shared" si="1"/>
        <v>37</v>
      </c>
      <c r="L10" s="32">
        <f>17+6+6+6+6+7+4</f>
        <v>52</v>
      </c>
      <c r="M10" s="31">
        <v>30</v>
      </c>
      <c r="N10" s="31">
        <v>0</v>
      </c>
      <c r="O10" s="32">
        <v>0</v>
      </c>
      <c r="P10" s="41">
        <f t="shared" ref="P10:P14" si="2">L10+M10+N10+O10</f>
        <v>82</v>
      </c>
    </row>
    <row r="11" spans="1:20" s="10" customFormat="1" ht="21.75" customHeight="1" outlineLevel="1" x14ac:dyDescent="0.25">
      <c r="A11" s="50" t="s">
        <v>13</v>
      </c>
      <c r="B11" s="136" t="s">
        <v>22</v>
      </c>
      <c r="C11" s="176">
        <f>6+2+2</f>
        <v>10</v>
      </c>
      <c r="D11" s="177"/>
      <c r="E11" s="87">
        <f>1+1</f>
        <v>2</v>
      </c>
      <c r="F11" s="27">
        <v>9</v>
      </c>
      <c r="G11" s="28">
        <v>6</v>
      </c>
      <c r="H11" s="29">
        <v>5</v>
      </c>
      <c r="I11" s="30">
        <v>0</v>
      </c>
      <c r="J11" s="41">
        <f t="shared" si="0"/>
        <v>20</v>
      </c>
      <c r="K11" s="41">
        <f t="shared" si="1"/>
        <v>30</v>
      </c>
      <c r="L11" s="32">
        <f>13+1+1+1+1+1+1</f>
        <v>19</v>
      </c>
      <c r="M11" s="31">
        <v>30</v>
      </c>
      <c r="N11" s="31">
        <v>0</v>
      </c>
      <c r="O11" s="32">
        <v>0</v>
      </c>
      <c r="P11" s="41">
        <f t="shared" si="2"/>
        <v>49</v>
      </c>
    </row>
    <row r="12" spans="1:20" s="10" customFormat="1" ht="21.75" customHeight="1" outlineLevel="1" x14ac:dyDescent="0.25">
      <c r="A12" s="50" t="s">
        <v>14</v>
      </c>
      <c r="B12" s="136" t="s">
        <v>18</v>
      </c>
      <c r="C12" s="176">
        <v>6</v>
      </c>
      <c r="D12" s="177"/>
      <c r="E12" s="87">
        <f>1+1</f>
        <v>2</v>
      </c>
      <c r="F12" s="27">
        <v>8</v>
      </c>
      <c r="G12" s="28">
        <v>4</v>
      </c>
      <c r="H12" s="29">
        <v>4</v>
      </c>
      <c r="I12" s="30">
        <v>0</v>
      </c>
      <c r="J12" s="41">
        <f t="shared" si="0"/>
        <v>16</v>
      </c>
      <c r="K12" s="41">
        <f t="shared" si="1"/>
        <v>22</v>
      </c>
      <c r="L12" s="32">
        <v>15</v>
      </c>
      <c r="M12" s="31">
        <v>24</v>
      </c>
      <c r="N12" s="31">
        <v>0</v>
      </c>
      <c r="O12" s="32">
        <v>0</v>
      </c>
      <c r="P12" s="41">
        <f t="shared" si="2"/>
        <v>39</v>
      </c>
    </row>
    <row r="13" spans="1:20" s="10" customFormat="1" ht="21.75" customHeight="1" outlineLevel="1" x14ac:dyDescent="0.25">
      <c r="A13" s="50" t="s">
        <v>15</v>
      </c>
      <c r="B13" s="136" t="s">
        <v>17</v>
      </c>
      <c r="C13" s="176">
        <f>6+1</f>
        <v>7</v>
      </c>
      <c r="D13" s="177"/>
      <c r="E13" s="87">
        <v>2</v>
      </c>
      <c r="F13" s="27">
        <v>12</v>
      </c>
      <c r="G13" s="28">
        <v>2</v>
      </c>
      <c r="H13" s="29">
        <v>4</v>
      </c>
      <c r="I13" s="30">
        <v>0</v>
      </c>
      <c r="J13" s="41">
        <f>F13+G13+I13+H13</f>
        <v>18</v>
      </c>
      <c r="K13" s="41">
        <f>C13+J13</f>
        <v>25</v>
      </c>
      <c r="L13" s="32">
        <f>16+1+2</f>
        <v>19</v>
      </c>
      <c r="M13" s="31">
        <v>27</v>
      </c>
      <c r="N13" s="31">
        <v>0</v>
      </c>
      <c r="O13" s="32">
        <v>0</v>
      </c>
      <c r="P13" s="41">
        <f t="shared" si="2"/>
        <v>46</v>
      </c>
    </row>
    <row r="14" spans="1:20" s="10" customFormat="1" ht="21.75" customHeight="1" outlineLevel="1" thickBot="1" x14ac:dyDescent="0.3">
      <c r="A14" s="112" t="s">
        <v>16</v>
      </c>
      <c r="B14" s="137" t="s">
        <v>46</v>
      </c>
      <c r="C14" s="178">
        <f>11+2</f>
        <v>13</v>
      </c>
      <c r="D14" s="179"/>
      <c r="E14" s="85">
        <f>1</f>
        <v>1</v>
      </c>
      <c r="F14" s="33">
        <v>10</v>
      </c>
      <c r="G14" s="34">
        <v>0</v>
      </c>
      <c r="H14" s="35">
        <f>3-1</f>
        <v>2</v>
      </c>
      <c r="I14" s="36">
        <v>0</v>
      </c>
      <c r="J14" s="42">
        <f t="shared" si="0"/>
        <v>12</v>
      </c>
      <c r="K14" s="42">
        <f>C14+J14</f>
        <v>25</v>
      </c>
      <c r="L14" s="38">
        <f>13+7+7+6+6+6+6+1+1+1+1</f>
        <v>55</v>
      </c>
      <c r="M14" s="39">
        <v>20</v>
      </c>
      <c r="N14" s="39">
        <v>0</v>
      </c>
      <c r="O14" s="38">
        <v>0</v>
      </c>
      <c r="P14" s="42">
        <f t="shared" si="2"/>
        <v>75</v>
      </c>
    </row>
    <row r="15" spans="1:20" s="10" customFormat="1" ht="19.5" customHeight="1" x14ac:dyDescent="0.25">
      <c r="A15" s="46">
        <v>4</v>
      </c>
      <c r="B15" s="47" t="s">
        <v>6</v>
      </c>
      <c r="C15" s="180">
        <f>6-2</f>
        <v>4</v>
      </c>
      <c r="D15" s="181"/>
      <c r="E15" s="157">
        <v>1</v>
      </c>
      <c r="F15" s="113"/>
      <c r="G15" s="114"/>
      <c r="H15" s="115"/>
      <c r="I15" s="116"/>
      <c r="J15" s="25"/>
      <c r="K15" s="48">
        <f>C15</f>
        <v>4</v>
      </c>
      <c r="L15" s="21">
        <f>15-2-2</f>
        <v>11</v>
      </c>
      <c r="M15" s="22"/>
      <c r="N15" s="22"/>
      <c r="O15" s="24"/>
      <c r="P15" s="49">
        <f>L15</f>
        <v>11</v>
      </c>
    </row>
    <row r="16" spans="1:20" s="10" customFormat="1" ht="19.5" customHeight="1" x14ac:dyDescent="0.25">
      <c r="A16" s="50">
        <v>5</v>
      </c>
      <c r="B16" s="51" t="s">
        <v>7</v>
      </c>
      <c r="C16" s="176">
        <v>1</v>
      </c>
      <c r="D16" s="177"/>
      <c r="E16" s="156">
        <v>0</v>
      </c>
      <c r="F16" s="27"/>
      <c r="G16" s="28"/>
      <c r="H16" s="29"/>
      <c r="I16" s="30"/>
      <c r="J16" s="31"/>
      <c r="K16" s="52">
        <f>C16</f>
        <v>1</v>
      </c>
      <c r="L16" s="27">
        <v>5</v>
      </c>
      <c r="M16" s="28"/>
      <c r="N16" s="28"/>
      <c r="O16" s="30"/>
      <c r="P16" s="53">
        <f>L16</f>
        <v>5</v>
      </c>
    </row>
    <row r="17" spans="1:19" s="10" customFormat="1" ht="19.5" customHeight="1" thickBot="1" x14ac:dyDescent="0.3">
      <c r="A17" s="54">
        <v>6</v>
      </c>
      <c r="B17" s="55" t="s">
        <v>8</v>
      </c>
      <c r="C17" s="170">
        <v>1</v>
      </c>
      <c r="D17" s="171"/>
      <c r="E17" s="154">
        <v>0</v>
      </c>
      <c r="F17" s="117"/>
      <c r="G17" s="118"/>
      <c r="H17" s="119"/>
      <c r="I17" s="120"/>
      <c r="J17" s="39"/>
      <c r="K17" s="56">
        <f>C17</f>
        <v>1</v>
      </c>
      <c r="L17" s="33">
        <v>3</v>
      </c>
      <c r="M17" s="34"/>
      <c r="N17" s="34"/>
      <c r="O17" s="36"/>
      <c r="P17" s="57">
        <f>L17</f>
        <v>3</v>
      </c>
    </row>
    <row r="18" spans="1:19" ht="17.25" customHeight="1" thickBot="1" x14ac:dyDescent="0.25">
      <c r="A18" s="172" t="s">
        <v>9</v>
      </c>
      <c r="B18" s="173"/>
      <c r="C18" s="174">
        <f>C17+C16+C15+C7+C6+C5</f>
        <v>156</v>
      </c>
      <c r="D18" s="175"/>
      <c r="E18" s="155">
        <f>E5+E6+E7+E15+E16+E17</f>
        <v>28</v>
      </c>
      <c r="F18" s="130">
        <f>F5+F6+F7</f>
        <v>93</v>
      </c>
      <c r="G18" s="131">
        <f>G7+G6+G5</f>
        <v>42</v>
      </c>
      <c r="H18" s="131">
        <f>H7+H6+H5</f>
        <v>57</v>
      </c>
      <c r="I18" s="132">
        <f>I5+I6+I7</f>
        <v>27</v>
      </c>
      <c r="J18" s="37">
        <f>J7+J6+J5</f>
        <v>219</v>
      </c>
      <c r="K18" s="155">
        <f t="shared" ref="K18:O18" si="3">K5+K6+K7+K15+K16+K17</f>
        <v>375</v>
      </c>
      <c r="L18" s="133">
        <f>L5+L6+L7+L15+L16+L17</f>
        <v>551</v>
      </c>
      <c r="M18" s="134">
        <f t="shared" si="3"/>
        <v>255</v>
      </c>
      <c r="N18" s="134">
        <f t="shared" si="3"/>
        <v>12</v>
      </c>
      <c r="O18" s="134">
        <f t="shared" si="3"/>
        <v>14</v>
      </c>
      <c r="P18" s="37">
        <f>P5+P6+P7+P15+P16+P17</f>
        <v>832</v>
      </c>
      <c r="Q18" s="1" t="b">
        <f>P18=L21</f>
        <v>1</v>
      </c>
    </row>
    <row r="19" spans="1:19" ht="14.25" customHeight="1" x14ac:dyDescent="0.2">
      <c r="K19" s="2"/>
    </row>
    <row r="20" spans="1:19" ht="13.5" thickBot="1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140"/>
    </row>
    <row r="21" spans="1:19" ht="19.5" customHeight="1" thickBot="1" x14ac:dyDescent="0.25">
      <c r="B21" s="5"/>
      <c r="C21" s="5"/>
      <c r="D21" s="5"/>
      <c r="E21" s="5"/>
      <c r="F21" s="5"/>
      <c r="G21" s="5"/>
      <c r="H21" s="5"/>
      <c r="I21" s="5"/>
      <c r="J21" s="5"/>
      <c r="K21" s="5" t="b">
        <f>K7=K8+K9+K10+K11+K12+K13+K14</f>
        <v>1</v>
      </c>
      <c r="L21" s="5">
        <f>M21+O21</f>
        <v>832</v>
      </c>
      <c r="M21" s="141">
        <f>P18-O21</f>
        <v>776</v>
      </c>
      <c r="N21" s="11"/>
      <c r="O21" s="11">
        <v>56</v>
      </c>
      <c r="P21" s="5"/>
      <c r="Q21" s="1" t="b">
        <f>L21=(M21+O21)</f>
        <v>1</v>
      </c>
      <c r="S21" s="1">
        <f>P18-O21</f>
        <v>776</v>
      </c>
    </row>
    <row r="22" spans="1:19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12"/>
      <c r="M22" s="5"/>
      <c r="N22" s="5"/>
      <c r="O22" s="5"/>
    </row>
    <row r="23" spans="1:19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9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9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9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9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9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9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9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9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9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6"/>
      <c r="M32" s="6"/>
      <c r="N32" s="6"/>
      <c r="O32" s="6"/>
      <c r="P32" s="6"/>
    </row>
    <row r="33" spans="1:16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6"/>
      <c r="M33" s="6"/>
      <c r="N33" s="6"/>
      <c r="O33" s="6"/>
      <c r="P33" s="6"/>
    </row>
    <row r="34" spans="1:16" x14ac:dyDescent="0.2">
      <c r="B34" s="5"/>
      <c r="C34" s="5"/>
      <c r="D34" s="5"/>
      <c r="E34" s="5"/>
      <c r="F34" s="5"/>
      <c r="G34" s="5"/>
      <c r="H34" s="5"/>
      <c r="I34" s="5"/>
      <c r="J34" s="5"/>
      <c r="K34" s="7"/>
      <c r="L34" s="5"/>
      <c r="M34" s="5"/>
      <c r="N34" s="5"/>
      <c r="O34" s="5"/>
      <c r="P34" s="7"/>
    </row>
    <row r="35" spans="1:16" x14ac:dyDescent="0.2">
      <c r="A35" s="3"/>
      <c r="B35" s="5"/>
      <c r="C35" s="5"/>
      <c r="D35" s="5"/>
      <c r="E35" s="5"/>
      <c r="F35" s="5"/>
      <c r="G35" s="5"/>
      <c r="H35" s="5"/>
      <c r="I35" s="5"/>
      <c r="J35" s="5"/>
      <c r="K35" s="8"/>
      <c r="L35" s="5"/>
      <c r="M35" s="5"/>
      <c r="N35" s="5"/>
      <c r="O35" s="5"/>
      <c r="P35" s="8"/>
    </row>
    <row r="36" spans="1:16" x14ac:dyDescent="0.2">
      <c r="A36" s="3"/>
      <c r="B36" s="5"/>
      <c r="C36" s="5"/>
      <c r="D36" s="5"/>
      <c r="E36" s="5"/>
      <c r="F36" s="5"/>
      <c r="G36" s="5"/>
      <c r="H36" s="5"/>
      <c r="I36" s="5"/>
      <c r="J36" s="5"/>
      <c r="K36" s="8"/>
      <c r="L36" s="5"/>
      <c r="M36" s="5"/>
      <c r="N36" s="5"/>
      <c r="O36" s="5"/>
      <c r="P36" s="8"/>
    </row>
    <row r="37" spans="1:16" x14ac:dyDescent="0.2">
      <c r="A37" s="3"/>
      <c r="B37" s="5"/>
      <c r="C37" s="5"/>
      <c r="D37" s="5"/>
      <c r="E37" s="5"/>
      <c r="F37" s="5"/>
      <c r="G37" s="5"/>
      <c r="H37" s="5"/>
      <c r="I37" s="5"/>
      <c r="J37" s="5"/>
      <c r="K37" s="8"/>
      <c r="L37" s="5"/>
      <c r="M37" s="5"/>
      <c r="N37" s="5"/>
      <c r="O37" s="5"/>
      <c r="P37" s="8"/>
    </row>
    <row r="38" spans="1:16" x14ac:dyDescent="0.2">
      <c r="B38" s="5"/>
      <c r="C38" s="5"/>
      <c r="D38" s="5"/>
      <c r="E38" s="5"/>
      <c r="F38" s="5"/>
      <c r="G38" s="5"/>
      <c r="H38" s="5"/>
      <c r="I38" s="5"/>
      <c r="J38" s="5"/>
      <c r="K38" s="9"/>
      <c r="L38" s="9"/>
      <c r="M38" s="9"/>
      <c r="N38" s="9"/>
      <c r="O38" s="9"/>
      <c r="P38" s="9"/>
    </row>
    <row r="39" spans="1:16" x14ac:dyDescent="0.2">
      <c r="A39" s="4">
        <v>0</v>
      </c>
      <c r="B39" s="5"/>
      <c r="C39" s="5"/>
      <c r="D39" s="5"/>
      <c r="E39" s="5"/>
      <c r="F39" s="5"/>
      <c r="G39" s="5"/>
      <c r="H39" s="5"/>
      <c r="I39" s="5"/>
      <c r="J39" s="5"/>
      <c r="K39" s="9"/>
      <c r="L39" s="9"/>
      <c r="M39" s="9"/>
      <c r="N39" s="9"/>
      <c r="O39" s="9"/>
      <c r="P39" s="9"/>
    </row>
    <row r="40" spans="1:16" x14ac:dyDescent="0.2">
      <c r="B40" s="5"/>
      <c r="C40" s="5"/>
      <c r="D40" s="5"/>
      <c r="E40" s="5"/>
      <c r="F40" s="5"/>
      <c r="G40" s="5"/>
      <c r="H40" s="5"/>
      <c r="I40" s="5"/>
      <c r="J40" s="5"/>
      <c r="K40" s="9"/>
      <c r="L40" s="9"/>
      <c r="M40" s="9"/>
      <c r="N40" s="9"/>
      <c r="O40" s="9"/>
      <c r="P40" s="9"/>
    </row>
    <row r="41" spans="1:16" x14ac:dyDescent="0.2">
      <c r="B41" s="5"/>
      <c r="C41" s="5"/>
      <c r="D41" s="5"/>
      <c r="E41" s="5"/>
      <c r="F41" s="5"/>
      <c r="G41" s="5"/>
      <c r="H41" s="5"/>
      <c r="I41" s="5"/>
      <c r="J41" s="5"/>
      <c r="K41" s="9"/>
      <c r="L41" s="9"/>
      <c r="M41" s="9"/>
      <c r="N41" s="9"/>
      <c r="O41" s="9"/>
      <c r="P41" s="9"/>
    </row>
    <row r="42" spans="1:16" x14ac:dyDescent="0.2">
      <c r="B42" s="5"/>
      <c r="C42" s="5"/>
      <c r="D42" s="5"/>
      <c r="E42" s="5"/>
      <c r="F42" s="5"/>
      <c r="G42" s="5"/>
      <c r="H42" s="5"/>
      <c r="I42" s="5"/>
      <c r="J42" s="5"/>
      <c r="K42" s="9"/>
      <c r="L42" s="9"/>
      <c r="M42" s="9"/>
      <c r="N42" s="9"/>
      <c r="O42" s="9"/>
      <c r="P42" s="9"/>
    </row>
    <row r="43" spans="1:16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</sheetData>
  <mergeCells count="23">
    <mergeCell ref="C10:D10"/>
    <mergeCell ref="A1:P1"/>
    <mergeCell ref="A2:B2"/>
    <mergeCell ref="C2:P2"/>
    <mergeCell ref="A3:A4"/>
    <mergeCell ref="B3:B4"/>
    <mergeCell ref="C3:K3"/>
    <mergeCell ref="L3:P3"/>
    <mergeCell ref="C4:D4"/>
    <mergeCell ref="C5:D5"/>
    <mergeCell ref="C6:D6"/>
    <mergeCell ref="C7:D7"/>
    <mergeCell ref="C8:D8"/>
    <mergeCell ref="C9:D9"/>
    <mergeCell ref="C17:D17"/>
    <mergeCell ref="A18:B18"/>
    <mergeCell ref="C18:D18"/>
    <mergeCell ref="C11:D11"/>
    <mergeCell ref="C12:D12"/>
    <mergeCell ref="C13:D13"/>
    <mergeCell ref="C14:D14"/>
    <mergeCell ref="C15:D15"/>
    <mergeCell ref="C16:D16"/>
  </mergeCells>
  <pageMargins left="0.78740157480314965" right="0.39370078740157483" top="0.78740157480314965" bottom="0.78740157480314965" header="0.31496062992125984" footer="0.31496062992125984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FF66"/>
  </sheetPr>
  <dimension ref="A1:T44"/>
  <sheetViews>
    <sheetView tabSelected="1" view="pageBreakPreview" zoomScale="90" zoomScaleNormal="90" zoomScaleSheetLayoutView="90" workbookViewId="0">
      <selection activeCell="L13" sqref="L13"/>
    </sheetView>
  </sheetViews>
  <sheetFormatPr defaultRowHeight="12.75" outlineLevelRow="1" outlineLevelCol="1" x14ac:dyDescent="0.2"/>
  <cols>
    <col min="1" max="1" width="5.5703125" style="1" customWidth="1"/>
    <col min="2" max="2" width="25.140625" style="1" customWidth="1"/>
    <col min="3" max="4" width="3.140625" style="1" customWidth="1"/>
    <col min="5" max="5" width="6.28515625" style="1" customWidth="1"/>
    <col min="6" max="7" width="6.85546875" style="1" customWidth="1"/>
    <col min="8" max="8" width="7.42578125" style="1" customWidth="1"/>
    <col min="9" max="9" width="7.28515625" style="1" customWidth="1"/>
    <col min="10" max="10" width="9.42578125" style="1" customWidth="1"/>
    <col min="11" max="11" width="10.28515625" style="1" customWidth="1"/>
    <col min="12" max="15" width="6.5703125" style="1" customWidth="1" outlineLevel="1"/>
    <col min="16" max="16" width="11.5703125" style="1" customWidth="1"/>
    <col min="17" max="17" width="10.5703125" style="1" customWidth="1"/>
    <col min="18" max="19" width="4" style="1" customWidth="1"/>
    <col min="20" max="20" width="7.140625" style="1" customWidth="1"/>
    <col min="21" max="16384" width="9.140625" style="1"/>
  </cols>
  <sheetData>
    <row r="1" spans="1:20" ht="15" customHeight="1" thickBot="1" x14ac:dyDescent="0.25">
      <c r="A1" s="182" t="s">
        <v>26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</row>
    <row r="2" spans="1:20" s="10" customFormat="1" ht="19.5" customHeight="1" thickBot="1" x14ac:dyDescent="0.3">
      <c r="A2" s="199" t="s">
        <v>50</v>
      </c>
      <c r="B2" s="200"/>
      <c r="C2" s="185" t="s">
        <v>27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7"/>
    </row>
    <row r="3" spans="1:20" s="10" customFormat="1" ht="33.75" customHeight="1" thickBot="1" x14ac:dyDescent="0.3">
      <c r="A3" s="201" t="s">
        <v>0</v>
      </c>
      <c r="B3" s="201" t="s">
        <v>1</v>
      </c>
      <c r="C3" s="185" t="s">
        <v>38</v>
      </c>
      <c r="D3" s="186"/>
      <c r="E3" s="186"/>
      <c r="F3" s="186"/>
      <c r="G3" s="186"/>
      <c r="H3" s="186"/>
      <c r="I3" s="186"/>
      <c r="J3" s="186"/>
      <c r="K3" s="187"/>
      <c r="L3" s="190" t="s">
        <v>19</v>
      </c>
      <c r="M3" s="191"/>
      <c r="N3" s="191"/>
      <c r="O3" s="191"/>
      <c r="P3" s="192"/>
    </row>
    <row r="4" spans="1:20" s="10" customFormat="1" ht="81.75" customHeight="1" thickBot="1" x14ac:dyDescent="0.3">
      <c r="A4" s="202"/>
      <c r="B4" s="202"/>
      <c r="C4" s="193" t="s">
        <v>33</v>
      </c>
      <c r="D4" s="194"/>
      <c r="E4" s="165" t="s">
        <v>28</v>
      </c>
      <c r="F4" s="17" t="s">
        <v>21</v>
      </c>
      <c r="G4" s="18" t="s">
        <v>20</v>
      </c>
      <c r="H4" s="19" t="s">
        <v>31</v>
      </c>
      <c r="I4" s="20" t="s">
        <v>29</v>
      </c>
      <c r="J4" s="167" t="s">
        <v>34</v>
      </c>
      <c r="K4" s="166" t="s">
        <v>35</v>
      </c>
      <c r="L4" s="17" t="s">
        <v>32</v>
      </c>
      <c r="M4" s="19" t="s">
        <v>30</v>
      </c>
      <c r="N4" s="19" t="s">
        <v>36</v>
      </c>
      <c r="O4" s="20" t="s">
        <v>37</v>
      </c>
      <c r="P4" s="167" t="s">
        <v>45</v>
      </c>
    </row>
    <row r="5" spans="1:20" s="10" customFormat="1" ht="17.25" customHeight="1" thickBot="1" x14ac:dyDescent="0.3">
      <c r="A5" s="43">
        <v>1</v>
      </c>
      <c r="B5" s="44" t="s">
        <v>2</v>
      </c>
      <c r="C5" s="174">
        <f>33+11-1+2</f>
        <v>45</v>
      </c>
      <c r="D5" s="175"/>
      <c r="E5" s="104">
        <f>4+1</f>
        <v>5</v>
      </c>
      <c r="F5" s="105">
        <f>8+7</f>
        <v>15</v>
      </c>
      <c r="G5" s="106">
        <v>1</v>
      </c>
      <c r="H5" s="107">
        <f>5+2</f>
        <v>7</v>
      </c>
      <c r="I5" s="108">
        <f>11+2+1+1+1+3</f>
        <v>19</v>
      </c>
      <c r="J5" s="37">
        <f>F5+G5+I5+H5</f>
        <v>42</v>
      </c>
      <c r="K5" s="45">
        <f>C5+J5</f>
        <v>87</v>
      </c>
      <c r="L5" s="15">
        <f>156-7-3-2-1-2-1-2-9-1-1+1+2-2-2+1</f>
        <v>127</v>
      </c>
      <c r="M5" s="109">
        <f>19-3</f>
        <v>16</v>
      </c>
      <c r="N5" s="109">
        <f>4-1</f>
        <v>3</v>
      </c>
      <c r="O5" s="110">
        <f>8-2+1+1-1-1-2</f>
        <v>4</v>
      </c>
      <c r="P5" s="37">
        <f>L5+M5+N5+O5</f>
        <v>150</v>
      </c>
      <c r="S5" s="13"/>
      <c r="T5" s="14"/>
    </row>
    <row r="6" spans="1:20" s="10" customFormat="1" ht="17.25" customHeight="1" thickBot="1" x14ac:dyDescent="0.3">
      <c r="A6" s="43">
        <v>2</v>
      </c>
      <c r="B6" s="44" t="s">
        <v>3</v>
      </c>
      <c r="C6" s="174">
        <f>16+14-1</f>
        <v>29</v>
      </c>
      <c r="D6" s="175"/>
      <c r="E6" s="104">
        <f>6+1+4</f>
        <v>11</v>
      </c>
      <c r="F6" s="105">
        <f>11</f>
        <v>11</v>
      </c>
      <c r="G6" s="106">
        <f>10+3+1</f>
        <v>14</v>
      </c>
      <c r="H6" s="107">
        <f>14-5+1+5</f>
        <v>15</v>
      </c>
      <c r="I6" s="108">
        <f>4+1+2+1</f>
        <v>8</v>
      </c>
      <c r="J6" s="37">
        <f>F6+G6+I6+H6</f>
        <v>48</v>
      </c>
      <c r="K6" s="45">
        <f>C6+J6</f>
        <v>77</v>
      </c>
      <c r="L6" s="15">
        <f>73+1+1+8+10+1+2+2+3+1-3+1+1+7+9+4-1+2-1+3-1+2-2</f>
        <v>123</v>
      </c>
      <c r="M6" s="109">
        <f>49-2-1+6-3-2-1+2+2+2+2</f>
        <v>54</v>
      </c>
      <c r="N6" s="109">
        <f>13-8+9-1-1+2-1-1+2-1+1+1+1+1-8-1</f>
        <v>8</v>
      </c>
      <c r="O6" s="110">
        <f>5-1+1-1+1+1+2+1+1+1-2+1</f>
        <v>10</v>
      </c>
      <c r="P6" s="37">
        <f>L6+M6+N6+O6</f>
        <v>195</v>
      </c>
    </row>
    <row r="7" spans="1:20" s="10" customFormat="1" ht="17.25" customHeight="1" thickBot="1" x14ac:dyDescent="0.3">
      <c r="A7" s="138">
        <v>3</v>
      </c>
      <c r="B7" s="121" t="s">
        <v>4</v>
      </c>
      <c r="C7" s="195">
        <f>C14+C13+C12+C11+C10+C9+C8</f>
        <v>76</v>
      </c>
      <c r="D7" s="196"/>
      <c r="E7" s="122">
        <f>E8+E9+E10+E11+E12+E13+E14</f>
        <v>11</v>
      </c>
      <c r="F7" s="128">
        <f>F8+F9+F10+F11+F12+F13+F14</f>
        <v>67</v>
      </c>
      <c r="G7" s="129">
        <f>G8+G9+G10+G11+G12+G13+G14</f>
        <v>27</v>
      </c>
      <c r="H7" s="129">
        <f>H8+H9+H10+H11+H12+H13+H14</f>
        <v>35</v>
      </c>
      <c r="I7" s="129">
        <f>I8+I9+I10+I11+I12+I13+I14</f>
        <v>0</v>
      </c>
      <c r="J7" s="123">
        <f>F7+G7+I7+H7</f>
        <v>129</v>
      </c>
      <c r="K7" s="124">
        <f>C7+J7</f>
        <v>205</v>
      </c>
      <c r="L7" s="125">
        <f>L8+L9+L10+L11+L12+L13+L14</f>
        <v>283</v>
      </c>
      <c r="M7" s="126">
        <f>M8+M9+M10+M11+M12+M13+M14</f>
        <v>183</v>
      </c>
      <c r="N7" s="126">
        <f>N8+N9+N10+N11+N12+N13+N14</f>
        <v>0</v>
      </c>
      <c r="O7" s="127">
        <f>O8+O9+O10+O11+O12+O13+O14</f>
        <v>0</v>
      </c>
      <c r="P7" s="122">
        <f>L7+M7+N7+O7</f>
        <v>466</v>
      </c>
      <c r="Q7" s="10" t="b">
        <f>P7=P8+P9+P10+P11+P12+P13+P14</f>
        <v>1</v>
      </c>
    </row>
    <row r="8" spans="1:20" s="10" customFormat="1" ht="21.75" customHeight="1" outlineLevel="1" x14ac:dyDescent="0.25">
      <c r="A8" s="111" t="s">
        <v>10</v>
      </c>
      <c r="B8" s="135" t="s">
        <v>5</v>
      </c>
      <c r="C8" s="197">
        <f>5+2</f>
        <v>7</v>
      </c>
      <c r="D8" s="198"/>
      <c r="E8" s="86">
        <v>1</v>
      </c>
      <c r="F8" s="21">
        <f>9</f>
        <v>9</v>
      </c>
      <c r="G8" s="22">
        <v>3</v>
      </c>
      <c r="H8" s="23">
        <v>3</v>
      </c>
      <c r="I8" s="24">
        <v>0</v>
      </c>
      <c r="J8" s="40">
        <f>F8+G8+I8+H8</f>
        <v>15</v>
      </c>
      <c r="K8" s="40">
        <f>C8+J8</f>
        <v>22</v>
      </c>
      <c r="L8" s="26">
        <f>21-1+1+1+1</f>
        <v>23</v>
      </c>
      <c r="M8" s="25">
        <f>20+2+2-2</f>
        <v>22</v>
      </c>
      <c r="N8" s="25">
        <v>0</v>
      </c>
      <c r="O8" s="26">
        <v>0</v>
      </c>
      <c r="P8" s="40">
        <f>L8+M8+N8+O8</f>
        <v>45</v>
      </c>
    </row>
    <row r="9" spans="1:20" s="10" customFormat="1" ht="21.75" customHeight="1" outlineLevel="1" x14ac:dyDescent="0.25">
      <c r="A9" s="50" t="s">
        <v>11</v>
      </c>
      <c r="B9" s="136" t="s">
        <v>25</v>
      </c>
      <c r="C9" s="176">
        <f>18+2</f>
        <v>20</v>
      </c>
      <c r="D9" s="177"/>
      <c r="E9" s="87">
        <f>1+1</f>
        <v>2</v>
      </c>
      <c r="F9" s="27">
        <f>13-1</f>
        <v>12</v>
      </c>
      <c r="G9" s="28">
        <v>3</v>
      </c>
      <c r="H9" s="29">
        <v>9</v>
      </c>
      <c r="I9" s="30">
        <v>0</v>
      </c>
      <c r="J9" s="41">
        <f t="shared" ref="J9:J14" si="0">F9+G9+I9+H9</f>
        <v>24</v>
      </c>
      <c r="K9" s="41">
        <f t="shared" ref="K9:K12" si="1">C9+J9</f>
        <v>44</v>
      </c>
      <c r="L9" s="32">
        <f>15+7+7+6+7+7+7+6+6+7+6+6+7+1+2+2</f>
        <v>99</v>
      </c>
      <c r="M9" s="31">
        <v>30</v>
      </c>
      <c r="N9" s="31">
        <v>0</v>
      </c>
      <c r="O9" s="32">
        <v>0</v>
      </c>
      <c r="P9" s="41">
        <f>L9+M9+N9+O9</f>
        <v>129</v>
      </c>
    </row>
    <row r="10" spans="1:20" s="10" customFormat="1" ht="21.75" customHeight="1" outlineLevel="1" x14ac:dyDescent="0.25">
      <c r="A10" s="50" t="s">
        <v>12</v>
      </c>
      <c r="B10" s="136" t="s">
        <v>23</v>
      </c>
      <c r="C10" s="176">
        <f>11+2</f>
        <v>13</v>
      </c>
      <c r="D10" s="177"/>
      <c r="E10" s="87">
        <v>1</v>
      </c>
      <c r="F10" s="27">
        <v>7</v>
      </c>
      <c r="G10" s="28">
        <v>9</v>
      </c>
      <c r="H10" s="29">
        <f>9-1</f>
        <v>8</v>
      </c>
      <c r="I10" s="30">
        <v>0</v>
      </c>
      <c r="J10" s="41">
        <f t="shared" si="0"/>
        <v>24</v>
      </c>
      <c r="K10" s="41">
        <f t="shared" si="1"/>
        <v>37</v>
      </c>
      <c r="L10" s="32">
        <f>17+6+6+6+6+7+4</f>
        <v>52</v>
      </c>
      <c r="M10" s="31">
        <v>30</v>
      </c>
      <c r="N10" s="31">
        <v>0</v>
      </c>
      <c r="O10" s="32">
        <v>0</v>
      </c>
      <c r="P10" s="41">
        <f t="shared" ref="P10:P14" si="2">L10+M10+N10+O10</f>
        <v>82</v>
      </c>
    </row>
    <row r="11" spans="1:20" s="10" customFormat="1" ht="21.75" customHeight="1" outlineLevel="1" x14ac:dyDescent="0.25">
      <c r="A11" s="50" t="s">
        <v>13</v>
      </c>
      <c r="B11" s="136" t="s">
        <v>22</v>
      </c>
      <c r="C11" s="176">
        <f>6+2+2</f>
        <v>10</v>
      </c>
      <c r="D11" s="177"/>
      <c r="E11" s="87">
        <f>1+1</f>
        <v>2</v>
      </c>
      <c r="F11" s="27">
        <v>9</v>
      </c>
      <c r="G11" s="28">
        <v>6</v>
      </c>
      <c r="H11" s="29">
        <v>5</v>
      </c>
      <c r="I11" s="30">
        <v>0</v>
      </c>
      <c r="J11" s="41">
        <f t="shared" si="0"/>
        <v>20</v>
      </c>
      <c r="K11" s="41">
        <f t="shared" si="1"/>
        <v>30</v>
      </c>
      <c r="L11" s="32">
        <f>13+1+1+1+1+1+1</f>
        <v>19</v>
      </c>
      <c r="M11" s="31">
        <v>30</v>
      </c>
      <c r="N11" s="31">
        <v>0</v>
      </c>
      <c r="O11" s="32">
        <v>0</v>
      </c>
      <c r="P11" s="41">
        <f t="shared" si="2"/>
        <v>49</v>
      </c>
    </row>
    <row r="12" spans="1:20" s="10" customFormat="1" ht="21.75" customHeight="1" outlineLevel="1" x14ac:dyDescent="0.25">
      <c r="A12" s="50" t="s">
        <v>14</v>
      </c>
      <c r="B12" s="136" t="s">
        <v>18</v>
      </c>
      <c r="C12" s="176">
        <v>6</v>
      </c>
      <c r="D12" s="177"/>
      <c r="E12" s="87">
        <f>1+1</f>
        <v>2</v>
      </c>
      <c r="F12" s="27">
        <v>8</v>
      </c>
      <c r="G12" s="28">
        <v>4</v>
      </c>
      <c r="H12" s="29">
        <v>4</v>
      </c>
      <c r="I12" s="30">
        <v>0</v>
      </c>
      <c r="J12" s="41">
        <f t="shared" si="0"/>
        <v>16</v>
      </c>
      <c r="K12" s="41">
        <f t="shared" si="1"/>
        <v>22</v>
      </c>
      <c r="L12" s="32">
        <v>15</v>
      </c>
      <c r="M12" s="31">
        <v>24</v>
      </c>
      <c r="N12" s="31">
        <v>0</v>
      </c>
      <c r="O12" s="32">
        <v>0</v>
      </c>
      <c r="P12" s="41">
        <f t="shared" si="2"/>
        <v>39</v>
      </c>
    </row>
    <row r="13" spans="1:20" s="10" customFormat="1" ht="21.75" customHeight="1" outlineLevel="1" x14ac:dyDescent="0.25">
      <c r="A13" s="50" t="s">
        <v>15</v>
      </c>
      <c r="B13" s="136" t="s">
        <v>17</v>
      </c>
      <c r="C13" s="176">
        <f>6+1</f>
        <v>7</v>
      </c>
      <c r="D13" s="177"/>
      <c r="E13" s="87">
        <v>2</v>
      </c>
      <c r="F13" s="27">
        <v>12</v>
      </c>
      <c r="G13" s="28">
        <v>2</v>
      </c>
      <c r="H13" s="29">
        <v>4</v>
      </c>
      <c r="I13" s="30">
        <v>0</v>
      </c>
      <c r="J13" s="41">
        <f>F13+G13+I13+H13</f>
        <v>18</v>
      </c>
      <c r="K13" s="41">
        <f>C13+J13</f>
        <v>25</v>
      </c>
      <c r="L13" s="32">
        <f>16+1+2+1</f>
        <v>20</v>
      </c>
      <c r="M13" s="31">
        <v>27</v>
      </c>
      <c r="N13" s="31">
        <v>0</v>
      </c>
      <c r="O13" s="32">
        <v>0</v>
      </c>
      <c r="P13" s="41">
        <f t="shared" si="2"/>
        <v>47</v>
      </c>
    </row>
    <row r="14" spans="1:20" s="10" customFormat="1" ht="21.75" customHeight="1" outlineLevel="1" thickBot="1" x14ac:dyDescent="0.3">
      <c r="A14" s="112" t="s">
        <v>16</v>
      </c>
      <c r="B14" s="137" t="s">
        <v>46</v>
      </c>
      <c r="C14" s="178">
        <f>11+2</f>
        <v>13</v>
      </c>
      <c r="D14" s="179"/>
      <c r="E14" s="85">
        <f>1</f>
        <v>1</v>
      </c>
      <c r="F14" s="33">
        <v>10</v>
      </c>
      <c r="G14" s="34">
        <v>0</v>
      </c>
      <c r="H14" s="35">
        <f>3-1</f>
        <v>2</v>
      </c>
      <c r="I14" s="36">
        <v>0</v>
      </c>
      <c r="J14" s="42">
        <f t="shared" si="0"/>
        <v>12</v>
      </c>
      <c r="K14" s="42">
        <f>C14+J14</f>
        <v>25</v>
      </c>
      <c r="L14" s="38">
        <f>13+7+7+6+6+6+6+1+1+1+1</f>
        <v>55</v>
      </c>
      <c r="M14" s="39">
        <v>20</v>
      </c>
      <c r="N14" s="39">
        <v>0</v>
      </c>
      <c r="O14" s="38">
        <v>0</v>
      </c>
      <c r="P14" s="42">
        <f t="shared" si="2"/>
        <v>75</v>
      </c>
    </row>
    <row r="15" spans="1:20" s="10" customFormat="1" ht="19.5" customHeight="1" x14ac:dyDescent="0.25">
      <c r="A15" s="46">
        <v>4</v>
      </c>
      <c r="B15" s="47" t="s">
        <v>6</v>
      </c>
      <c r="C15" s="180">
        <f>6-2</f>
        <v>4</v>
      </c>
      <c r="D15" s="181"/>
      <c r="E15" s="164">
        <v>1</v>
      </c>
      <c r="F15" s="113"/>
      <c r="G15" s="114"/>
      <c r="H15" s="115"/>
      <c r="I15" s="116"/>
      <c r="J15" s="25"/>
      <c r="K15" s="48">
        <f>C15</f>
        <v>4</v>
      </c>
      <c r="L15" s="21">
        <f>15-2-2</f>
        <v>11</v>
      </c>
      <c r="M15" s="22"/>
      <c r="N15" s="22"/>
      <c r="O15" s="24"/>
      <c r="P15" s="49">
        <f>L15</f>
        <v>11</v>
      </c>
    </row>
    <row r="16" spans="1:20" s="10" customFormat="1" ht="19.5" customHeight="1" x14ac:dyDescent="0.25">
      <c r="A16" s="50">
        <v>5</v>
      </c>
      <c r="B16" s="51" t="s">
        <v>7</v>
      </c>
      <c r="C16" s="176">
        <v>1</v>
      </c>
      <c r="D16" s="177"/>
      <c r="E16" s="163">
        <v>0</v>
      </c>
      <c r="F16" s="27"/>
      <c r="G16" s="28"/>
      <c r="H16" s="29"/>
      <c r="I16" s="30"/>
      <c r="J16" s="31"/>
      <c r="K16" s="52">
        <f>C16</f>
        <v>1</v>
      </c>
      <c r="L16" s="27">
        <v>5</v>
      </c>
      <c r="M16" s="28"/>
      <c r="N16" s="28"/>
      <c r="O16" s="30"/>
      <c r="P16" s="53">
        <f>L16</f>
        <v>5</v>
      </c>
    </row>
    <row r="17" spans="1:19" s="10" customFormat="1" ht="19.5" customHeight="1" thickBot="1" x14ac:dyDescent="0.3">
      <c r="A17" s="54">
        <v>6</v>
      </c>
      <c r="B17" s="55" t="s">
        <v>8</v>
      </c>
      <c r="C17" s="170">
        <v>1</v>
      </c>
      <c r="D17" s="171"/>
      <c r="E17" s="161">
        <v>0</v>
      </c>
      <c r="F17" s="117"/>
      <c r="G17" s="118"/>
      <c r="H17" s="119"/>
      <c r="I17" s="120"/>
      <c r="J17" s="39"/>
      <c r="K17" s="56">
        <f>C17</f>
        <v>1</v>
      </c>
      <c r="L17" s="33">
        <v>3</v>
      </c>
      <c r="M17" s="34"/>
      <c r="N17" s="34"/>
      <c r="O17" s="36"/>
      <c r="P17" s="57">
        <f>L17</f>
        <v>3</v>
      </c>
    </row>
    <row r="18" spans="1:19" ht="17.25" customHeight="1" thickBot="1" x14ac:dyDescent="0.25">
      <c r="A18" s="172" t="s">
        <v>9</v>
      </c>
      <c r="B18" s="173"/>
      <c r="C18" s="174">
        <f>C17+C16+C15+C7+C6+C5</f>
        <v>156</v>
      </c>
      <c r="D18" s="175"/>
      <c r="E18" s="162">
        <f>E5+E6+E7+E15+E16+E17</f>
        <v>28</v>
      </c>
      <c r="F18" s="130">
        <f>F5+F6+F7</f>
        <v>93</v>
      </c>
      <c r="G18" s="131">
        <f>G7+G6+G5</f>
        <v>42</v>
      </c>
      <c r="H18" s="131">
        <f>H7+H6+H5</f>
        <v>57</v>
      </c>
      <c r="I18" s="132">
        <f>I5+I6+I7</f>
        <v>27</v>
      </c>
      <c r="J18" s="37">
        <f>J7+J6+J5</f>
        <v>219</v>
      </c>
      <c r="K18" s="162">
        <f t="shared" ref="K18:O18" si="3">K5+K6+K7+K15+K16+K17</f>
        <v>375</v>
      </c>
      <c r="L18" s="133">
        <f>L5+L6+L7+L15+L16+L17</f>
        <v>552</v>
      </c>
      <c r="M18" s="134">
        <f t="shared" si="3"/>
        <v>253</v>
      </c>
      <c r="N18" s="134">
        <f t="shared" si="3"/>
        <v>11</v>
      </c>
      <c r="O18" s="134">
        <f t="shared" si="3"/>
        <v>14</v>
      </c>
      <c r="P18" s="37">
        <f>P5+P6+P7+P15+P16+P17</f>
        <v>830</v>
      </c>
      <c r="Q18" s="1" t="b">
        <f>P18=L21</f>
        <v>1</v>
      </c>
    </row>
    <row r="19" spans="1:19" ht="14.25" customHeight="1" x14ac:dyDescent="0.2">
      <c r="K19" s="2"/>
    </row>
    <row r="20" spans="1:19" ht="13.5" thickBot="1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140"/>
    </row>
    <row r="21" spans="1:19" ht="19.5" customHeight="1" thickBot="1" x14ac:dyDescent="0.25">
      <c r="B21" s="5"/>
      <c r="C21" s="5"/>
      <c r="D21" s="5"/>
      <c r="E21" s="5"/>
      <c r="F21" s="5"/>
      <c r="G21" s="5"/>
      <c r="H21" s="5"/>
      <c r="I21" s="5"/>
      <c r="J21" s="5"/>
      <c r="K21" s="5" t="b">
        <f>K7=K8+K9+K10+K11+K12+K13+K14</f>
        <v>1</v>
      </c>
      <c r="L21" s="5">
        <f>M21+O21</f>
        <v>830</v>
      </c>
      <c r="M21" s="141">
        <f>P18-O21</f>
        <v>773</v>
      </c>
      <c r="N21" s="11"/>
      <c r="O21" s="11">
        <f>56+1</f>
        <v>57</v>
      </c>
      <c r="P21" s="5"/>
      <c r="Q21" s="1" t="b">
        <f>L21=(M21+O21)</f>
        <v>1</v>
      </c>
      <c r="S21" s="1">
        <f>P18-O21</f>
        <v>773</v>
      </c>
    </row>
    <row r="22" spans="1:19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12"/>
      <c r="M22" s="5"/>
      <c r="N22" s="5"/>
      <c r="O22" s="5"/>
    </row>
    <row r="23" spans="1:19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9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9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9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9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9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9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9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9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9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6"/>
      <c r="M32" s="6"/>
      <c r="N32" s="6"/>
      <c r="O32" s="6"/>
      <c r="P32" s="6"/>
    </row>
    <row r="33" spans="1:16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6"/>
      <c r="M33" s="6"/>
      <c r="N33" s="6"/>
      <c r="O33" s="6"/>
      <c r="P33" s="6"/>
    </row>
    <row r="34" spans="1:16" x14ac:dyDescent="0.2">
      <c r="B34" s="5"/>
      <c r="C34" s="5"/>
      <c r="D34" s="5"/>
      <c r="E34" s="5"/>
      <c r="F34" s="5"/>
      <c r="G34" s="5"/>
      <c r="H34" s="5"/>
      <c r="I34" s="5"/>
      <c r="J34" s="5"/>
      <c r="K34" s="7"/>
      <c r="L34" s="5"/>
      <c r="M34" s="5"/>
      <c r="N34" s="5"/>
      <c r="O34" s="5"/>
      <c r="P34" s="7"/>
    </row>
    <row r="35" spans="1:16" x14ac:dyDescent="0.2">
      <c r="A35" s="3"/>
      <c r="B35" s="5"/>
      <c r="C35" s="5"/>
      <c r="D35" s="5"/>
      <c r="E35" s="5"/>
      <c r="F35" s="5"/>
      <c r="G35" s="5"/>
      <c r="H35" s="5"/>
      <c r="I35" s="5"/>
      <c r="J35" s="5"/>
      <c r="K35" s="8"/>
      <c r="L35" s="5"/>
      <c r="M35" s="5"/>
      <c r="N35" s="5"/>
      <c r="O35" s="5"/>
      <c r="P35" s="8"/>
    </row>
    <row r="36" spans="1:16" x14ac:dyDescent="0.2">
      <c r="A36" s="3"/>
      <c r="B36" s="5"/>
      <c r="C36" s="5"/>
      <c r="D36" s="5"/>
      <c r="E36" s="5"/>
      <c r="F36" s="5"/>
      <c r="G36" s="5"/>
      <c r="H36" s="5"/>
      <c r="I36" s="5"/>
      <c r="J36" s="5"/>
      <c r="K36" s="8"/>
      <c r="L36" s="5"/>
      <c r="M36" s="5"/>
      <c r="N36" s="5"/>
      <c r="O36" s="5"/>
      <c r="P36" s="8"/>
    </row>
    <row r="37" spans="1:16" x14ac:dyDescent="0.2">
      <c r="A37" s="3"/>
      <c r="B37" s="5"/>
      <c r="C37" s="5"/>
      <c r="D37" s="5"/>
      <c r="E37" s="5"/>
      <c r="F37" s="5"/>
      <c r="G37" s="5"/>
      <c r="H37" s="5"/>
      <c r="I37" s="5"/>
      <c r="J37" s="5"/>
      <c r="K37" s="8"/>
      <c r="L37" s="5"/>
      <c r="M37" s="5"/>
      <c r="N37" s="5"/>
      <c r="O37" s="5"/>
      <c r="P37" s="8"/>
    </row>
    <row r="38" spans="1:16" x14ac:dyDescent="0.2">
      <c r="B38" s="5"/>
      <c r="C38" s="5"/>
      <c r="D38" s="5"/>
      <c r="E38" s="5"/>
      <c r="F38" s="5"/>
      <c r="G38" s="5"/>
      <c r="H38" s="5"/>
      <c r="I38" s="5"/>
      <c r="J38" s="5"/>
      <c r="K38" s="9"/>
      <c r="L38" s="9"/>
      <c r="M38" s="9"/>
      <c r="N38" s="9"/>
      <c r="O38" s="9"/>
      <c r="P38" s="9"/>
    </row>
    <row r="39" spans="1:16" x14ac:dyDescent="0.2">
      <c r="A39" s="4">
        <v>0</v>
      </c>
      <c r="B39" s="5"/>
      <c r="C39" s="5"/>
      <c r="D39" s="5"/>
      <c r="E39" s="5"/>
      <c r="F39" s="5"/>
      <c r="G39" s="5"/>
      <c r="H39" s="5"/>
      <c r="I39" s="5"/>
      <c r="J39" s="5"/>
      <c r="K39" s="9"/>
      <c r="L39" s="9"/>
      <c r="M39" s="9"/>
      <c r="N39" s="9"/>
      <c r="O39" s="9"/>
      <c r="P39" s="9"/>
    </row>
    <row r="40" spans="1:16" x14ac:dyDescent="0.2">
      <c r="B40" s="5"/>
      <c r="C40" s="5"/>
      <c r="D40" s="5"/>
      <c r="E40" s="5"/>
      <c r="F40" s="5"/>
      <c r="G40" s="5"/>
      <c r="H40" s="5"/>
      <c r="I40" s="5"/>
      <c r="J40" s="5"/>
      <c r="K40" s="9"/>
      <c r="L40" s="9"/>
      <c r="M40" s="9"/>
      <c r="N40" s="9"/>
      <c r="O40" s="9"/>
      <c r="P40" s="9"/>
    </row>
    <row r="41" spans="1:16" x14ac:dyDescent="0.2">
      <c r="B41" s="5"/>
      <c r="C41" s="5"/>
      <c r="D41" s="5"/>
      <c r="E41" s="5"/>
      <c r="F41" s="5"/>
      <c r="G41" s="5"/>
      <c r="H41" s="5"/>
      <c r="I41" s="5"/>
      <c r="J41" s="5"/>
      <c r="K41" s="9"/>
      <c r="L41" s="9"/>
      <c r="M41" s="9"/>
      <c r="N41" s="9"/>
      <c r="O41" s="9"/>
      <c r="P41" s="9"/>
    </row>
    <row r="42" spans="1:16" x14ac:dyDescent="0.2">
      <c r="B42" s="5"/>
      <c r="C42" s="5"/>
      <c r="D42" s="5"/>
      <c r="E42" s="5"/>
      <c r="F42" s="5"/>
      <c r="G42" s="5"/>
      <c r="H42" s="5"/>
      <c r="I42" s="5"/>
      <c r="J42" s="5"/>
      <c r="K42" s="9"/>
      <c r="L42" s="9"/>
      <c r="M42" s="9"/>
      <c r="N42" s="9"/>
      <c r="O42" s="9"/>
      <c r="P42" s="9"/>
    </row>
    <row r="43" spans="1:16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</sheetData>
  <mergeCells count="23">
    <mergeCell ref="C10:D10"/>
    <mergeCell ref="A1:P1"/>
    <mergeCell ref="A2:B2"/>
    <mergeCell ref="C2:P2"/>
    <mergeCell ref="A3:A4"/>
    <mergeCell ref="B3:B4"/>
    <mergeCell ref="C3:K3"/>
    <mergeCell ref="L3:P3"/>
    <mergeCell ref="C4:D4"/>
    <mergeCell ref="C5:D5"/>
    <mergeCell ref="C6:D6"/>
    <mergeCell ref="C7:D7"/>
    <mergeCell ref="C8:D8"/>
    <mergeCell ref="C9:D9"/>
    <mergeCell ref="C17:D17"/>
    <mergeCell ref="A18:B18"/>
    <mergeCell ref="C18:D18"/>
    <mergeCell ref="C11:D11"/>
    <mergeCell ref="C12:D12"/>
    <mergeCell ref="C13:D13"/>
    <mergeCell ref="C14:D14"/>
    <mergeCell ref="C15:D15"/>
    <mergeCell ref="C16:D16"/>
  </mergeCells>
  <pageMargins left="0.78740157480314965" right="0.39370078740157483" top="0.78740157480314965" bottom="0.78740157480314965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 ЛС АСФК СЭД ЭБ</vt:lpstr>
      <vt:lpstr>на 01.01.2021</vt:lpstr>
      <vt:lpstr>на 01.02.2021</vt:lpstr>
      <vt:lpstr>на 01.03.2021 </vt:lpstr>
      <vt:lpstr>на 01.04.2021 </vt:lpstr>
      <vt:lpstr>'на 01.01.2021'!Область_печати</vt:lpstr>
      <vt:lpstr>'на 01.02.2021'!Область_печати</vt:lpstr>
      <vt:lpstr>'на 01.03.2021 '!Область_печати</vt:lpstr>
      <vt:lpstr>'на 01.04.2021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2021-03-31T02:53:17Z</dcterms:modified>
</cp:coreProperties>
</file>